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16" yWindow="65496" windowWidth="27740" windowHeight="15000" activeTab="0"/>
  </bookViews>
  <sheets>
    <sheet name="Armeebogen" sheetId="1" r:id="rId1"/>
  </sheets>
  <definedNames>
    <definedName name="Matrixladertypen">'Armeebogen'!#REF!</definedName>
    <definedName name="Ruestung">'Armeebogen'!$Y$66:$Z$69</definedName>
    <definedName name="Ruestung2">'Armeebogen'!$Y$66:$Z$70</definedName>
    <definedName name="RuestungKaval">'Armeebogen'!$AA$66:$AB$70</definedName>
    <definedName name="RuestungKavallerie">'Armeebogen'!$AA$66:$AB$68</definedName>
    <definedName name="RuestungKavallerie2">'Armeebogen'!$AA$66:$AB$69</definedName>
    <definedName name="RW">'Armeebogen'!$Y$74:$Z$78</definedName>
    <definedName name="RWKaval">'Armeebogen'!$AA$74:$AB$79</definedName>
    <definedName name="RWKavallerie">'Armeebogen'!$AA$74:$AB$78</definedName>
  </definedNames>
  <calcPr fullCalcOnLoad="1"/>
</workbook>
</file>

<file path=xl/sharedStrings.xml><?xml version="1.0" encoding="utf-8"?>
<sst xmlns="http://schemas.openxmlformats.org/spreadsheetml/2006/main" count="310" uniqueCount="134">
  <si>
    <t>Unnachgiebig</t>
  </si>
  <si>
    <t>RH</t>
  </si>
  <si>
    <t>Roßharnisch</t>
  </si>
  <si>
    <t>Zusätzlich: Bogen</t>
  </si>
  <si>
    <t>oder Pistole</t>
  </si>
  <si>
    <r>
      <t xml:space="preserve">Salvenfeuer </t>
    </r>
    <r>
      <rPr>
        <sz val="10"/>
        <rFont val="Arial"/>
        <family val="0"/>
      </rPr>
      <t>Alle Glieder nach 2. schießen 50%</t>
    </r>
  </si>
  <si>
    <r>
      <t xml:space="preserve">Bogen </t>
    </r>
    <r>
      <rPr>
        <sz val="10"/>
        <rFont val="Arial"/>
        <family val="0"/>
      </rPr>
      <t>(Reichweite= 24 Zoll, S=3, aus 2. Glied. schie.)</t>
    </r>
  </si>
  <si>
    <t>Kislev - Die Söhne der Tundra (8. Edition Warhammer, Chroniken 3)</t>
  </si>
  <si>
    <t>oder Muskete</t>
  </si>
  <si>
    <t>Slayerfertigkeiten Dämonenslayer</t>
  </si>
  <si>
    <t>Bogenschützenreiter</t>
  </si>
  <si>
    <t>Rotahauptmann</t>
  </si>
  <si>
    <t>Champion</t>
  </si>
  <si>
    <t>Anzahl Reiter</t>
  </si>
  <si>
    <t>Ret = Rettungswurf</t>
  </si>
  <si>
    <t>6+</t>
  </si>
  <si>
    <t>-</t>
  </si>
  <si>
    <t>Piratenslayer</t>
  </si>
  <si>
    <t>B</t>
  </si>
  <si>
    <t>W</t>
  </si>
  <si>
    <t>Anz.</t>
  </si>
  <si>
    <t>Monster</t>
  </si>
  <si>
    <t xml:space="preserve">Punktzahl: </t>
  </si>
  <si>
    <t>Bannwürfel:</t>
  </si>
  <si>
    <t>RW = Rüstungswurf bei Beschuß:</t>
  </si>
  <si>
    <t>Glorreicher Angriff, Lanze</t>
  </si>
  <si>
    <t>Waffenrunen</t>
  </si>
  <si>
    <t>Rüstung Kavallerie</t>
  </si>
  <si>
    <t>[5] = Stärke der Treffer durch Artillerie</t>
  </si>
  <si>
    <t>die Eiskönigin</t>
  </si>
  <si>
    <t xml:space="preserve">Tzarin Katarina, </t>
  </si>
  <si>
    <t>Schlachtroß</t>
  </si>
  <si>
    <t>Magierin Stufe 4, Eismagie; von Kislev geliebt</t>
  </si>
  <si>
    <t>Beschützerin der Khankönigin; Fruchtfrost</t>
  </si>
  <si>
    <t>Kristallmantel</t>
  </si>
  <si>
    <t>im Nahkampf  RW= +1 bei Handwaffe und Schild, RW = -1 bei Zweihandwaffe und Schild</t>
  </si>
  <si>
    <t>2+</t>
  </si>
  <si>
    <t xml:space="preserve">Warhammer Armeeliste          </t>
  </si>
  <si>
    <t>Glorreicher Angriff = Gegner Paniktest wie Flankenangr.</t>
  </si>
  <si>
    <t>Mu = Musiker:  - / 1 / 2 / 3</t>
  </si>
  <si>
    <t>ja nach Anzahl Regimenter</t>
  </si>
  <si>
    <t>Für Gesegnete des Bärengottes: Anzahl Champions = Anzahl Einheiten</t>
  </si>
  <si>
    <t>Gesegnete des Bärengottes; Rüstung des</t>
  </si>
  <si>
    <t>Ursun; Splitterklinge</t>
  </si>
  <si>
    <t>Winterfell; Wut des Ursun; Stimme des Ursun</t>
  </si>
  <si>
    <t>verbreitet Angst; muß immer verfolgen</t>
  </si>
  <si>
    <t>P</t>
  </si>
  <si>
    <t>f. jeden Treffer gegen ihn eine weiterer Attacke</t>
  </si>
  <si>
    <t>5(7)</t>
  </si>
  <si>
    <t>RW Kavallerie</t>
  </si>
  <si>
    <t>Ab hier keine Zeilen mehr löschen!!!</t>
  </si>
  <si>
    <r>
      <t xml:space="preserve">Tätowierung des Grimnir: </t>
    </r>
    <r>
      <rPr>
        <sz val="10"/>
        <rFont val="Arial"/>
        <family val="0"/>
      </rPr>
      <t>Magieresistenz (1)</t>
    </r>
  </si>
  <si>
    <t>H = Handwaffe:   - / 1 / 2</t>
  </si>
  <si>
    <t>ZW= Zweihandwaffe:  - / 1</t>
  </si>
  <si>
    <t>Rü = Rüstung:   - / L / S / G</t>
  </si>
  <si>
    <t>Anzahl Krieger</t>
  </si>
  <si>
    <t>3+</t>
  </si>
  <si>
    <t>1+</t>
  </si>
  <si>
    <t>Bei Verwundung; Geg. macht Widerstandstest</t>
  </si>
  <si>
    <t>verpatzt er diesen = -1LP</t>
  </si>
  <si>
    <t>Anzahl Besatzung Kriegsmaschinen</t>
  </si>
  <si>
    <t>der Rote Tzar</t>
  </si>
  <si>
    <t>Urskin</t>
  </si>
  <si>
    <t>Volk: Kislev</t>
  </si>
  <si>
    <t>Armee: Gegen das Böse aus der Chaoswüste</t>
  </si>
  <si>
    <t>Glorreicher Angriff: Bei einer Einheitenstärke &gt;= 5 muß ein angegriffener Gegner einen Paniktest ablegen</t>
  </si>
  <si>
    <r>
      <t xml:space="preserve">Bogen, diszipliniert </t>
    </r>
    <r>
      <rPr>
        <sz val="10"/>
        <rFont val="Arial"/>
        <family val="0"/>
      </rPr>
      <t>(immer Steh.&amp;Schieß.,k. Malus)</t>
    </r>
  </si>
  <si>
    <r>
      <t>Glorreich. Angriff,Lanze</t>
    </r>
    <r>
      <rPr>
        <sz val="10"/>
        <rFont val="Arial"/>
        <family val="0"/>
      </rPr>
      <t>(bei Angriff, 1. Runde S=+2)</t>
    </r>
  </si>
  <si>
    <r>
      <t xml:space="preserve">Leichte Kavallerie, Bogen </t>
    </r>
    <r>
      <rPr>
        <sz val="10"/>
        <rFont val="Arial"/>
        <family val="0"/>
      </rPr>
      <t>(Reich. = 24 Z., S = 3)</t>
    </r>
  </si>
  <si>
    <r>
      <t>Glor. Angr.; Lanze</t>
    </r>
    <r>
      <rPr>
        <sz val="10"/>
        <rFont val="Arial"/>
        <family val="0"/>
      </rPr>
      <t>(bei Angriff, 1. Runde S=+2)</t>
    </r>
    <r>
      <rPr>
        <b/>
        <sz val="11"/>
        <rFont val="Arial"/>
        <family val="0"/>
      </rPr>
      <t>, Söld.</t>
    </r>
  </si>
  <si>
    <t>Anzahl Helden, Kriegsmaschinen und Regimenter</t>
  </si>
  <si>
    <t>Von Zauberen bzw. gegen Modelle ≤ 6 Zoll</t>
  </si>
  <si>
    <t>Energiewürfel:</t>
  </si>
  <si>
    <t>EXTRAS</t>
  </si>
  <si>
    <t>Held</t>
  </si>
  <si>
    <t>Eliteeinheiten</t>
  </si>
  <si>
    <t>Kerneinheiten</t>
  </si>
  <si>
    <t>Punkte</t>
  </si>
  <si>
    <t>S</t>
  </si>
  <si>
    <t>Bojar</t>
  </si>
  <si>
    <t>Streitroß</t>
  </si>
  <si>
    <t>RU = Punktezahl verwendeter Runen</t>
  </si>
  <si>
    <t>RU</t>
  </si>
  <si>
    <t>Handwaffe</t>
  </si>
  <si>
    <t>Slayerfertigkeiten Drachenslayer</t>
  </si>
  <si>
    <t>Riesenslayer</t>
  </si>
  <si>
    <t>Sch = Schild:  - / 1</t>
  </si>
  <si>
    <t>Kontingentstandarte</t>
  </si>
  <si>
    <t>Waldläufer</t>
  </si>
  <si>
    <t>Standartenrunen</t>
  </si>
  <si>
    <t>Eingabefelder</t>
  </si>
  <si>
    <t>Zweihandwaffe, Schild</t>
  </si>
  <si>
    <t>Rettungs- und Rüstungswürfe</t>
  </si>
  <si>
    <t>Zwergenmuskete = +1 Trefferwurf</t>
  </si>
  <si>
    <t>4+</t>
  </si>
  <si>
    <t>5+</t>
  </si>
  <si>
    <t>H</t>
  </si>
  <si>
    <t>ZW</t>
  </si>
  <si>
    <t>Rü</t>
  </si>
  <si>
    <t>Ret</t>
  </si>
  <si>
    <t>Sch</t>
  </si>
  <si>
    <t>KG</t>
  </si>
  <si>
    <t>BF</t>
  </si>
  <si>
    <t>LP</t>
  </si>
  <si>
    <t>I</t>
  </si>
  <si>
    <t>A</t>
  </si>
  <si>
    <t>MW</t>
  </si>
  <si>
    <t>Greifenulanen</t>
  </si>
  <si>
    <t>≤ 12 Zoll - Wiederholung Psychotest, nur Kislev</t>
  </si>
  <si>
    <t>Tzar Boris Ursus,</t>
  </si>
  <si>
    <t>RW</t>
  </si>
  <si>
    <t>Wenn beritten, auch Lanze</t>
  </si>
  <si>
    <t>Flügelulanen</t>
  </si>
  <si>
    <t>Zwischespalte für RW</t>
  </si>
  <si>
    <t>Mu</t>
  </si>
  <si>
    <t>St</t>
  </si>
  <si>
    <t>Gomrilrüstung = 4+ Rüstungswurf</t>
  </si>
  <si>
    <t>St = Standarte:  - / 1 / 2 / 3</t>
  </si>
  <si>
    <t>Reich = Reichweite in Zoll</t>
  </si>
  <si>
    <t>bes. Charakter</t>
  </si>
  <si>
    <t>Rüstung</t>
  </si>
  <si>
    <t>L</t>
  </si>
  <si>
    <t>G</t>
  </si>
  <si>
    <t>Anzahl Speerschleudern</t>
  </si>
  <si>
    <t>Besatzung Speerschleudern</t>
  </si>
  <si>
    <t>sonstige Runen</t>
  </si>
  <si>
    <t>Summe:</t>
  </si>
  <si>
    <t>Nahkampf: Treffer- + Schadenswurf g.Tzarin -1</t>
  </si>
  <si>
    <t>kein RW, Todesstoß, unnachgiebig, auch Einheit</t>
  </si>
  <si>
    <t>Gesegnete des Bärengottes</t>
  </si>
  <si>
    <t>Sonstige</t>
  </si>
  <si>
    <t>Glorreicher Angriff, Lanze o. Pistole, Söldner</t>
  </si>
  <si>
    <t>Standartenrunen Imperium</t>
  </si>
  <si>
    <t>Kossars</t>
  </si>
</sst>
</file>

<file path=xl/styles.xml><?xml version="1.0" encoding="utf-8"?>
<styleSheet xmlns="http://schemas.openxmlformats.org/spreadsheetml/2006/main">
  <numFmts count="3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 €&quot;;\-#,##0&quot; €&quot;"/>
    <numFmt numFmtId="165" formatCode="#,##0&quot; €&quot;;[Red]\-#,##0&quot; €&quot;"/>
    <numFmt numFmtId="166" formatCode="#,##0.00&quot; €&quot;;\-#,##0.00&quot; €&quot;"/>
    <numFmt numFmtId="167" formatCode="#,##0.00&quot; €&quot;;[Red]\-#,##0.00&quot; €&quot;"/>
    <numFmt numFmtId="168" formatCode="_-* #,##0&quot; €&quot;_-;\-* #,##0&quot; €&quot;_-;_-* &quot;-&quot;&quot; €&quot;_-;_-@_-"/>
    <numFmt numFmtId="169" formatCode="_-* #,##0_ _€_-;\-* #,##0_ _€_-;_-* &quot;-&quot;_ _€_-;_-@_-"/>
    <numFmt numFmtId="170" formatCode="_-* #,##0.00&quot; €&quot;_-;\-* #,##0.00&quot; €&quot;_-;_-* &quot;-&quot;??&quot; €&quot;_-;_-@_-"/>
    <numFmt numFmtId="171" formatCode="_-* #,##0.00_ _€_-;\-* #,##0.00_ _€_-;_-* &quot;-&quot;??_ _€_-;_-@_-"/>
    <numFmt numFmtId="172" formatCode="#,##0&quot;€&quot;;#,##0&quot;€&quot;"/>
    <numFmt numFmtId="173" formatCode="#,##0&quot;€&quot;;[Red]#,##0&quot;€&quot;"/>
    <numFmt numFmtId="174" formatCode="#,##0.00&quot;€&quot;;#,##0.00&quot;€&quot;"/>
    <numFmt numFmtId="175" formatCode="#,##0.00&quot;€&quot;;[Red]#,##0.00&quot;€&quot;"/>
    <numFmt numFmtId="176" formatCode="_ * #,##0&quot;€&quot;_ ;_ * #,##0&quot;€&quot;_ ;_ * &quot;-&quot;&quot;€&quot;_ ;_ @_ "/>
    <numFmt numFmtId="177" formatCode="_ * #,##0_€_ ;_ * #,##0_€_ ;_ * &quot;-&quot;_€_ ;_ @_ "/>
    <numFmt numFmtId="178" formatCode="_ * #,##0.00&quot;€&quot;_ ;_ * #,##0.00&quot;€&quot;_ ;_ * &quot;-&quot;??&quot;€&quot;_ ;_ @_ "/>
    <numFmt numFmtId="179" formatCode="_ * #,##0.00_€_ ;_ * #,##0.00_€_ ;_ * &quot;-&quot;??_€_ ;_ @_ "/>
    <numFmt numFmtId="180" formatCode="\$#,##0_);\(\$#,##0\)"/>
    <numFmt numFmtId="181" formatCode="\$#,##0_);[Red]\(\$#,##0\)"/>
    <numFmt numFmtId="182" formatCode="\$#,##0.00_);\(\$#,##0.00\)"/>
    <numFmt numFmtId="183" formatCode="\$#,##0.00_);[Red]\(\$#,##0.00\)"/>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s>
  <fonts count="27">
    <font>
      <sz val="10"/>
      <name val="Arial"/>
      <family val="0"/>
    </font>
    <font>
      <b/>
      <sz val="10"/>
      <name val="Arial"/>
      <family val="2"/>
    </font>
    <font>
      <sz val="6"/>
      <name val="Helv"/>
      <family val="0"/>
    </font>
    <font>
      <sz val="8"/>
      <name val="Arial"/>
      <family val="0"/>
    </font>
    <font>
      <u val="single"/>
      <sz val="12.5"/>
      <color indexed="12"/>
      <name val="Arial"/>
      <family val="0"/>
    </font>
    <font>
      <u val="single"/>
      <sz val="12.5"/>
      <color indexed="61"/>
      <name val="Arial"/>
      <family val="0"/>
    </font>
    <font>
      <sz val="10"/>
      <color indexed="12"/>
      <name val="Arial"/>
      <family val="0"/>
    </font>
    <font>
      <b/>
      <sz val="10"/>
      <color indexed="12"/>
      <name val="Arial"/>
      <family val="0"/>
    </font>
    <font>
      <b/>
      <sz val="8"/>
      <name val="Arial"/>
      <family val="0"/>
    </font>
    <font>
      <b/>
      <sz val="11"/>
      <name val="Arial"/>
      <family val="0"/>
    </font>
    <font>
      <sz val="11"/>
      <name val="Arial"/>
      <family val="0"/>
    </font>
    <font>
      <b/>
      <sz val="12"/>
      <name val="Arial"/>
      <family val="0"/>
    </font>
    <font>
      <sz val="12"/>
      <name val="Arial"/>
      <family val="0"/>
    </font>
    <font>
      <sz val="10"/>
      <color indexed="10"/>
      <name val="Arial"/>
      <family val="0"/>
    </font>
    <font>
      <b/>
      <sz val="10"/>
      <color indexed="57"/>
      <name val="Arial"/>
      <family val="0"/>
    </font>
    <font>
      <sz val="10"/>
      <color indexed="57"/>
      <name val="Arial"/>
      <family val="0"/>
    </font>
    <font>
      <b/>
      <sz val="12"/>
      <color indexed="57"/>
      <name val="Arial"/>
      <family val="0"/>
    </font>
    <font>
      <b/>
      <sz val="12"/>
      <color indexed="12"/>
      <name val="Arial"/>
      <family val="0"/>
    </font>
    <font>
      <sz val="36"/>
      <name val="DS-Normal-Fraktur"/>
      <family val="0"/>
    </font>
    <font>
      <sz val="14"/>
      <name val="DS-Normal-Fraktur"/>
      <family val="0"/>
    </font>
    <font>
      <b/>
      <sz val="14"/>
      <name val="Arial"/>
      <family val="0"/>
    </font>
    <font>
      <sz val="14"/>
      <name val="Arial"/>
      <family val="0"/>
    </font>
    <font>
      <b/>
      <sz val="9"/>
      <name val="Arial"/>
      <family val="0"/>
    </font>
    <font>
      <b/>
      <u val="single"/>
      <sz val="9"/>
      <name val="Arial"/>
      <family val="0"/>
    </font>
    <font>
      <b/>
      <sz val="11"/>
      <color indexed="57"/>
      <name val="Arial"/>
      <family val="0"/>
    </font>
    <font>
      <b/>
      <sz val="11"/>
      <color indexed="12"/>
      <name val="Arial"/>
      <family val="0"/>
    </font>
    <font>
      <sz val="12"/>
      <color indexed="8"/>
      <name val="Arial"/>
      <family val="0"/>
    </font>
  </fonts>
  <fills count="7">
    <fill>
      <patternFill/>
    </fill>
    <fill>
      <patternFill patternType="gray125"/>
    </fill>
    <fill>
      <patternFill patternType="solid">
        <fgColor indexed="47"/>
        <bgColor indexed="64"/>
      </patternFill>
    </fill>
    <fill>
      <patternFill patternType="solid">
        <fgColor indexed="22"/>
        <bgColor indexed="64"/>
      </patternFill>
    </fill>
    <fill>
      <patternFill patternType="mediumGray">
        <bgColor indexed="22"/>
      </patternFill>
    </fill>
    <fill>
      <patternFill patternType="mediumGray"/>
    </fill>
    <fill>
      <patternFill patternType="solid">
        <fgColor indexed="65"/>
        <bgColor indexed="64"/>
      </patternFill>
    </fill>
  </fills>
  <borders count="34">
    <border>
      <left/>
      <right/>
      <top/>
      <bottom/>
      <diagonal/>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style="thin"/>
      <top style="thin"/>
      <bottom style="thin"/>
    </border>
    <border>
      <left style="thin"/>
      <right style="thin"/>
      <top style="thin"/>
      <bottom style="thin"/>
    </border>
    <border>
      <left style="thin"/>
      <right>
        <color indexed="63"/>
      </right>
      <top style="thin"/>
      <bottom style="thin"/>
    </border>
    <border>
      <left style="medium"/>
      <right style="medium"/>
      <top style="thin"/>
      <bottom style="thin"/>
    </border>
    <border>
      <left>
        <color indexed="63"/>
      </left>
      <right style="thin"/>
      <top style="thin"/>
      <bottom style="thin"/>
    </border>
    <border>
      <left style="medium"/>
      <right style="thin"/>
      <top style="thin"/>
      <bottom>
        <color indexed="63"/>
      </bottom>
    </border>
    <border>
      <left>
        <color indexed="63"/>
      </left>
      <right>
        <color indexed="63"/>
      </right>
      <top style="thin"/>
      <bottom style="thin"/>
    </border>
    <border>
      <left style="thin"/>
      <right style="medium"/>
      <top style="thin"/>
      <bottom style="thin"/>
    </border>
    <border>
      <left>
        <color indexed="63"/>
      </left>
      <right style="medium"/>
      <top style="thin"/>
      <bottom style="thin"/>
    </border>
    <border>
      <left style="thin"/>
      <right style="thin"/>
      <top style="thin"/>
      <bottom>
        <color indexed="63"/>
      </bottom>
    </border>
    <border>
      <left style="thin"/>
      <right>
        <color indexed="63"/>
      </right>
      <top style="thin"/>
      <bottom>
        <color indexed="63"/>
      </bottom>
    </border>
    <border>
      <left style="medium"/>
      <right style="medium"/>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medium"/>
      <top style="thin"/>
      <bottom>
        <color indexed="63"/>
      </bottom>
    </border>
    <border>
      <left>
        <color indexed="63"/>
      </left>
      <right style="medium"/>
      <top style="thin"/>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style="medium"/>
      <top style="thin"/>
      <bottom style="medium"/>
    </border>
    <border>
      <left>
        <color indexed="63"/>
      </left>
      <right style="thin"/>
      <top style="thin"/>
      <bottom style="medium"/>
    </border>
    <border>
      <left>
        <color indexed="63"/>
      </left>
      <right>
        <color indexed="63"/>
      </right>
      <top style="thin"/>
      <bottom style="medium"/>
    </border>
    <border>
      <left style="thin"/>
      <right style="medium"/>
      <top style="thin"/>
      <bottom style="medium"/>
    </border>
    <border>
      <left>
        <color indexed="63"/>
      </left>
      <right style="medium"/>
      <top style="thin"/>
      <bottom style="medium"/>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91" fontId="0" fillId="0" borderId="0" applyFont="0" applyFill="0" applyBorder="0" applyAlignment="0" applyProtection="0"/>
    <xf numFmtId="189"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190" fontId="0" fillId="0" borderId="0" applyFont="0" applyFill="0" applyBorder="0" applyAlignment="0" applyProtection="0"/>
    <xf numFmtId="188" fontId="0" fillId="0" borderId="0" applyFont="0" applyFill="0" applyBorder="0" applyAlignment="0" applyProtection="0"/>
  </cellStyleXfs>
  <cellXfs count="136">
    <xf numFmtId="0" fontId="0" fillId="0" borderId="0" xfId="0" applyAlignment="1">
      <alignment/>
    </xf>
    <xf numFmtId="0" fontId="0" fillId="0" borderId="0" xfId="0" applyAlignment="1">
      <alignment horizontal="center" vertical="center"/>
    </xf>
    <xf numFmtId="0" fontId="0" fillId="0" borderId="0" xfId="0" applyAlignment="1">
      <alignment vertical="center"/>
    </xf>
    <xf numFmtId="0" fontId="3" fillId="0" borderId="0" xfId="0" applyFont="1" applyAlignment="1">
      <alignment vertical="center"/>
    </xf>
    <xf numFmtId="0" fontId="1" fillId="0" borderId="0" xfId="0" applyFont="1" applyAlignment="1">
      <alignment vertical="center"/>
    </xf>
    <xf numFmtId="0" fontId="0" fillId="0" borderId="0" xfId="0" applyAlignment="1">
      <alignment horizontal="left" vertical="center"/>
    </xf>
    <xf numFmtId="0" fontId="11" fillId="0" borderId="1" xfId="0" applyFont="1" applyBorder="1" applyAlignment="1">
      <alignment horizontal="left" vertical="center"/>
    </xf>
    <xf numFmtId="0" fontId="12" fillId="0" borderId="1" xfId="0" applyFont="1" applyBorder="1" applyAlignment="1">
      <alignment vertical="center"/>
    </xf>
    <xf numFmtId="0" fontId="12" fillId="0" borderId="0" xfId="0" applyFont="1" applyBorder="1" applyAlignment="1">
      <alignment vertical="center"/>
    </xf>
    <xf numFmtId="0" fontId="11" fillId="0" borderId="1" xfId="0" applyFont="1" applyBorder="1" applyAlignment="1">
      <alignment vertical="center"/>
    </xf>
    <xf numFmtId="0" fontId="12" fillId="0" borderId="0" xfId="0" applyFont="1" applyAlignment="1">
      <alignment vertical="center"/>
    </xf>
    <xf numFmtId="0" fontId="11" fillId="0" borderId="0" xfId="0" applyFont="1" applyAlignment="1">
      <alignment vertical="center"/>
    </xf>
    <xf numFmtId="0" fontId="0" fillId="0" borderId="0" xfId="0" applyAlignment="1">
      <alignment horizontal="center"/>
    </xf>
    <xf numFmtId="0" fontId="12" fillId="0" borderId="1" xfId="0" applyFont="1" applyBorder="1" applyAlignment="1">
      <alignment horizontal="center" vertical="center"/>
    </xf>
    <xf numFmtId="0" fontId="12" fillId="0" borderId="0" xfId="0" applyFont="1" applyAlignment="1">
      <alignment horizontal="center" vertical="center"/>
    </xf>
    <xf numFmtId="0" fontId="13" fillId="0" borderId="0" xfId="0" applyFont="1" applyAlignment="1">
      <alignment vertical="center"/>
    </xf>
    <xf numFmtId="0" fontId="1" fillId="0" borderId="0" xfId="0" applyFont="1" applyAlignment="1">
      <alignment horizontal="left" vertical="center"/>
    </xf>
    <xf numFmtId="0" fontId="14" fillId="0" borderId="0" xfId="0" applyFont="1" applyAlignment="1">
      <alignment horizontal="center" vertical="center"/>
    </xf>
    <xf numFmtId="0" fontId="11" fillId="0" borderId="1" xfId="0" applyFont="1" applyBorder="1" applyAlignment="1">
      <alignment horizontal="right" vertical="center"/>
    </xf>
    <xf numFmtId="0" fontId="0" fillId="0" borderId="1" xfId="0" applyBorder="1" applyAlignment="1">
      <alignment vertical="center"/>
    </xf>
    <xf numFmtId="0" fontId="20" fillId="0" borderId="1" xfId="0" applyFont="1" applyBorder="1" applyAlignment="1">
      <alignment horizontal="center" vertical="center"/>
    </xf>
    <xf numFmtId="0" fontId="21" fillId="0" borderId="0" xfId="0" applyFont="1" applyBorder="1" applyAlignment="1">
      <alignment vertical="center"/>
    </xf>
    <xf numFmtId="0" fontId="0"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horizontal="left" vertical="center"/>
    </xf>
    <xf numFmtId="0" fontId="0" fillId="0" borderId="0" xfId="0" applyAlignment="1">
      <alignment horizontal="right" vertical="center"/>
    </xf>
    <xf numFmtId="0" fontId="1" fillId="2" borderId="0" xfId="0" applyFont="1" applyFill="1" applyAlignment="1">
      <alignment horizontal="center" vertical="center"/>
    </xf>
    <xf numFmtId="0" fontId="7" fillId="0" borderId="0" xfId="0" applyFont="1" applyAlignment="1">
      <alignment horizontal="center" vertical="center"/>
    </xf>
    <xf numFmtId="0" fontId="11" fillId="0" borderId="1" xfId="0" applyFont="1" applyBorder="1" applyAlignment="1" applyProtection="1">
      <alignment horizontal="left" vertical="center"/>
      <protection locked="0"/>
    </xf>
    <xf numFmtId="0" fontId="12" fillId="0" borderId="1" xfId="0" applyFont="1" applyBorder="1" applyAlignment="1" applyProtection="1">
      <alignment vertical="center"/>
      <protection locked="0"/>
    </xf>
    <xf numFmtId="0" fontId="1" fillId="3" borderId="2" xfId="0" applyFont="1" applyFill="1" applyBorder="1" applyAlignment="1" applyProtection="1">
      <alignment vertical="center"/>
      <protection locked="0"/>
    </xf>
    <xf numFmtId="0" fontId="8" fillId="3" borderId="3"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protection locked="0"/>
    </xf>
    <xf numFmtId="0" fontId="1" fillId="4" borderId="4" xfId="0" applyFont="1" applyFill="1" applyBorder="1" applyAlignment="1" applyProtection="1">
      <alignment horizontal="center" vertical="center"/>
      <protection locked="0"/>
    </xf>
    <xf numFmtId="0" fontId="1" fillId="3" borderId="2"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protection locked="0"/>
    </xf>
    <xf numFmtId="0" fontId="1" fillId="3" borderId="4" xfId="0" applyFont="1" applyFill="1" applyBorder="1" applyAlignment="1" applyProtection="1">
      <alignment horizontal="center" vertical="center"/>
      <protection locked="0"/>
    </xf>
    <xf numFmtId="0" fontId="8" fillId="3" borderId="4" xfId="0" applyFont="1" applyFill="1" applyBorder="1" applyAlignment="1" applyProtection="1">
      <alignment horizontal="center" vertical="center"/>
      <protection locked="0"/>
    </xf>
    <xf numFmtId="0" fontId="0" fillId="0" borderId="0" xfId="0" applyAlignment="1" applyProtection="1">
      <alignment vertical="center"/>
      <protection locked="0"/>
    </xf>
    <xf numFmtId="0" fontId="0" fillId="0" borderId="6" xfId="0" applyBorder="1" applyAlignment="1" applyProtection="1">
      <alignment vertical="center"/>
      <protection locked="0"/>
    </xf>
    <xf numFmtId="0" fontId="11" fillId="0" borderId="7" xfId="0" applyFont="1" applyBorder="1" applyAlignment="1" applyProtection="1">
      <alignment horizontal="center" vertical="center"/>
      <protection locked="0"/>
    </xf>
    <xf numFmtId="0" fontId="11" fillId="0" borderId="8" xfId="0" applyFont="1" applyBorder="1" applyAlignment="1" applyProtection="1">
      <alignment horizontal="center" vertical="center"/>
      <protection locked="0"/>
    </xf>
    <xf numFmtId="0" fontId="0" fillId="5" borderId="9" xfId="0" applyFill="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0" fontId="11" fillId="0" borderId="11" xfId="0" applyFont="1" applyBorder="1" applyAlignment="1" applyProtection="1">
      <alignment horizontal="center" vertical="center"/>
      <protection locked="0"/>
    </xf>
    <xf numFmtId="0" fontId="11" fillId="0" borderId="12" xfId="0" applyFont="1" applyBorder="1" applyAlignment="1" applyProtection="1">
      <alignment horizontal="center" vertical="center"/>
      <protection locked="0"/>
    </xf>
    <xf numFmtId="0" fontId="11" fillId="0" borderId="13" xfId="0" applyFont="1" applyBorder="1" applyAlignment="1" applyProtection="1">
      <alignment horizontal="center" vertical="center"/>
      <protection locked="0"/>
    </xf>
    <xf numFmtId="0" fontId="11" fillId="0" borderId="9" xfId="0" applyFont="1" applyBorder="1" applyAlignment="1" applyProtection="1">
      <alignment horizontal="center" vertical="center"/>
      <protection locked="0"/>
    </xf>
    <xf numFmtId="0" fontId="0" fillId="0" borderId="14" xfId="0" applyFont="1" applyBorder="1" applyAlignment="1" applyProtection="1">
      <alignment vertical="center"/>
      <protection locked="0"/>
    </xf>
    <xf numFmtId="0" fontId="0" fillId="0" borderId="6" xfId="0" applyFont="1" applyBorder="1" applyAlignment="1" applyProtection="1">
      <alignment vertical="center"/>
      <protection locked="0"/>
    </xf>
    <xf numFmtId="0" fontId="11" fillId="2" borderId="7" xfId="0" applyFont="1" applyFill="1" applyBorder="1" applyAlignment="1" applyProtection="1">
      <alignment horizontal="center" vertical="center"/>
      <protection locked="0"/>
    </xf>
    <xf numFmtId="0" fontId="0" fillId="5" borderId="9" xfId="0" applyFont="1" applyFill="1" applyBorder="1" applyAlignment="1" applyProtection="1">
      <alignment horizontal="center" vertical="center"/>
      <protection locked="0"/>
    </xf>
    <xf numFmtId="0" fontId="12" fillId="0" borderId="7" xfId="0" applyFont="1" applyBorder="1" applyAlignment="1" applyProtection="1">
      <alignment horizontal="center" vertical="center"/>
      <protection locked="0"/>
    </xf>
    <xf numFmtId="0" fontId="11" fillId="0" borderId="6" xfId="0" applyFont="1" applyBorder="1" applyAlignment="1" applyProtection="1">
      <alignment horizontal="center" vertical="center"/>
      <protection locked="0"/>
    </xf>
    <xf numFmtId="0" fontId="11" fillId="0" borderId="7" xfId="0" applyFont="1" applyBorder="1" applyAlignment="1" applyProtection="1">
      <alignment/>
      <protection locked="0"/>
    </xf>
    <xf numFmtId="0" fontId="9" fillId="0" borderId="14" xfId="0" applyFont="1" applyBorder="1" applyAlignment="1" applyProtection="1">
      <alignment vertical="center"/>
      <protection locked="0"/>
    </xf>
    <xf numFmtId="0" fontId="0" fillId="0" borderId="6" xfId="0" applyFont="1" applyBorder="1" applyAlignment="1" applyProtection="1">
      <alignment vertical="center"/>
      <protection locked="0"/>
    </xf>
    <xf numFmtId="0" fontId="0" fillId="0" borderId="14" xfId="0" applyFont="1" applyBorder="1" applyAlignment="1" applyProtection="1">
      <alignment vertical="center"/>
      <protection locked="0"/>
    </xf>
    <xf numFmtId="0" fontId="1" fillId="0" borderId="7" xfId="0" applyFont="1" applyBorder="1" applyAlignment="1" applyProtection="1">
      <alignment horizontal="center" vertical="center"/>
      <protection locked="0"/>
    </xf>
    <xf numFmtId="0" fontId="15" fillId="0" borderId="11" xfId="0" applyFont="1" applyBorder="1" applyAlignment="1" applyProtection="1">
      <alignment vertical="center"/>
      <protection locked="0"/>
    </xf>
    <xf numFmtId="0" fontId="16" fillId="0" borderId="15" xfId="0" applyFont="1" applyBorder="1" applyAlignment="1" applyProtection="1">
      <alignment horizontal="center" vertical="center"/>
      <protection locked="0"/>
    </xf>
    <xf numFmtId="0" fontId="16" fillId="0" borderId="16" xfId="0" applyFont="1" applyBorder="1" applyAlignment="1" applyProtection="1">
      <alignment horizontal="center" vertical="center"/>
      <protection locked="0"/>
    </xf>
    <xf numFmtId="0" fontId="15" fillId="5" borderId="17" xfId="0" applyFont="1" applyFill="1" applyBorder="1" applyAlignment="1" applyProtection="1">
      <alignment horizontal="center" vertical="center"/>
      <protection locked="0"/>
    </xf>
    <xf numFmtId="0" fontId="16" fillId="0" borderId="18" xfId="0" applyFont="1" applyBorder="1" applyAlignment="1" applyProtection="1">
      <alignment horizontal="center" vertical="center"/>
      <protection locked="0"/>
    </xf>
    <xf numFmtId="0" fontId="16" fillId="0" borderId="11" xfId="0" applyFont="1" applyBorder="1" applyAlignment="1" applyProtection="1">
      <alignment horizontal="center" vertical="center"/>
      <protection locked="0"/>
    </xf>
    <xf numFmtId="0" fontId="16" fillId="0" borderId="19" xfId="0" applyFont="1" applyBorder="1" applyAlignment="1" applyProtection="1">
      <alignment horizontal="center" vertical="center"/>
      <protection locked="0"/>
    </xf>
    <xf numFmtId="0" fontId="16" fillId="0" borderId="20" xfId="0" applyFont="1" applyBorder="1" applyAlignment="1" applyProtection="1">
      <alignment horizontal="center" vertical="center"/>
      <protection locked="0"/>
    </xf>
    <xf numFmtId="0" fontId="16" fillId="0" borderId="17" xfId="0" applyFont="1" applyBorder="1" applyAlignment="1" applyProtection="1">
      <alignment horizontal="center" vertical="center"/>
      <protection locked="0"/>
    </xf>
    <xf numFmtId="0" fontId="15" fillId="0" borderId="21" xfId="0" applyFont="1" applyBorder="1" applyAlignment="1" applyProtection="1">
      <alignment vertical="center"/>
      <protection locked="0"/>
    </xf>
    <xf numFmtId="0" fontId="0" fillId="0" borderId="6" xfId="0" applyFont="1" applyBorder="1" applyAlignment="1" applyProtection="1">
      <alignment vertical="center"/>
      <protection locked="0"/>
    </xf>
    <xf numFmtId="0" fontId="11" fillId="0" borderId="8" xfId="0" applyFont="1" applyFill="1" applyBorder="1" applyAlignment="1" applyProtection="1">
      <alignment horizontal="center" vertical="center"/>
      <protection locked="0"/>
    </xf>
    <xf numFmtId="0" fontId="11" fillId="0" borderId="19" xfId="0" applyFont="1" applyBorder="1" applyAlignment="1" applyProtection="1">
      <alignment/>
      <protection locked="0"/>
    </xf>
    <xf numFmtId="0" fontId="1" fillId="3" borderId="22" xfId="0" applyFont="1" applyFill="1" applyBorder="1" applyAlignment="1" applyProtection="1">
      <alignment vertical="center"/>
      <protection locked="0"/>
    </xf>
    <xf numFmtId="0" fontId="8" fillId="3" borderId="0" xfId="0" applyFont="1" applyFill="1" applyBorder="1" applyAlignment="1" applyProtection="1">
      <alignment horizontal="center" vertical="center"/>
      <protection locked="0"/>
    </xf>
    <xf numFmtId="0" fontId="1" fillId="3" borderId="0" xfId="0" applyFont="1" applyFill="1" applyBorder="1" applyAlignment="1" applyProtection="1">
      <alignment horizontal="center" vertical="center"/>
      <protection locked="0"/>
    </xf>
    <xf numFmtId="0" fontId="0" fillId="4" borderId="23" xfId="0" applyFill="1" applyBorder="1" applyAlignment="1" applyProtection="1">
      <alignment horizontal="center" vertical="center"/>
      <protection locked="0"/>
    </xf>
    <xf numFmtId="0" fontId="1" fillId="3" borderId="22" xfId="0" applyFont="1" applyFill="1" applyBorder="1" applyAlignment="1" applyProtection="1">
      <alignment horizontal="center" vertical="center"/>
      <protection locked="0"/>
    </xf>
    <xf numFmtId="0" fontId="1" fillId="3" borderId="24" xfId="0" applyFont="1" applyFill="1" applyBorder="1" applyAlignment="1" applyProtection="1">
      <alignment horizontal="center" vertical="center"/>
      <protection locked="0"/>
    </xf>
    <xf numFmtId="0" fontId="1" fillId="3" borderId="23" xfId="0" applyFont="1" applyFill="1" applyBorder="1" applyAlignment="1" applyProtection="1">
      <alignment horizontal="center" vertical="center"/>
      <protection locked="0"/>
    </xf>
    <xf numFmtId="0" fontId="8" fillId="3" borderId="23" xfId="0" applyFont="1" applyFill="1" applyBorder="1" applyAlignment="1" applyProtection="1">
      <alignment horizontal="center" vertical="center"/>
      <protection locked="0"/>
    </xf>
    <xf numFmtId="0" fontId="1" fillId="3" borderId="9" xfId="0" applyFont="1" applyFill="1" applyBorder="1" applyAlignment="1" applyProtection="1">
      <alignment horizontal="center" vertical="center"/>
      <protection locked="0"/>
    </xf>
    <xf numFmtId="0" fontId="11" fillId="0" borderId="19" xfId="0" applyFont="1" applyBorder="1" applyAlignment="1" applyProtection="1">
      <alignment horizontal="center" vertical="center"/>
      <protection locked="0"/>
    </xf>
    <xf numFmtId="0" fontId="11" fillId="2" borderId="8" xfId="0" applyFont="1" applyFill="1" applyBorder="1" applyAlignment="1" applyProtection="1">
      <alignment horizontal="center" vertical="center"/>
      <protection locked="0"/>
    </xf>
    <xf numFmtId="0" fontId="11" fillId="2" borderId="9" xfId="0" applyFont="1" applyFill="1" applyBorder="1" applyAlignment="1" applyProtection="1">
      <alignment horizontal="center" vertical="center"/>
      <protection locked="0"/>
    </xf>
    <xf numFmtId="0" fontId="0" fillId="0" borderId="0" xfId="0" applyFont="1" applyAlignment="1" applyProtection="1">
      <alignment vertical="center"/>
      <protection locked="0"/>
    </xf>
    <xf numFmtId="0" fontId="0" fillId="2" borderId="0" xfId="0" applyFont="1" applyFill="1" applyAlignment="1" applyProtection="1">
      <alignment horizontal="center" vertical="center"/>
      <protection locked="0"/>
    </xf>
    <xf numFmtId="0" fontId="11" fillId="0" borderId="7" xfId="0" applyFont="1" applyFill="1" applyBorder="1" applyAlignment="1" applyProtection="1">
      <alignment horizontal="center" vertical="center"/>
      <protection locked="0"/>
    </xf>
    <xf numFmtId="0" fontId="11" fillId="0" borderId="9" xfId="0"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xf numFmtId="0" fontId="0" fillId="4" borderId="23" xfId="0" applyFont="1" applyFill="1" applyBorder="1" applyAlignment="1" applyProtection="1">
      <alignment horizontal="center" vertical="center"/>
      <protection locked="0"/>
    </xf>
    <xf numFmtId="0" fontId="0" fillId="0" borderId="0" xfId="0" applyFont="1" applyAlignment="1" applyProtection="1">
      <alignment vertical="center"/>
      <protection locked="0"/>
    </xf>
    <xf numFmtId="0" fontId="11" fillId="2" borderId="10" xfId="0" applyFont="1" applyFill="1" applyBorder="1" applyAlignment="1" applyProtection="1">
      <alignment horizontal="center" vertical="center"/>
      <protection locked="0"/>
    </xf>
    <xf numFmtId="0" fontId="11" fillId="0" borderId="12" xfId="0" applyFont="1" applyBorder="1" applyAlignment="1" applyProtection="1">
      <alignment/>
      <protection locked="0"/>
    </xf>
    <xf numFmtId="0" fontId="9" fillId="0" borderId="9" xfId="0" applyFont="1" applyBorder="1" applyAlignment="1" applyProtection="1">
      <alignment vertical="center"/>
      <protection locked="0"/>
    </xf>
    <xf numFmtId="0" fontId="6" fillId="0" borderId="6" xfId="0" applyFont="1" applyBorder="1" applyAlignment="1" applyProtection="1">
      <alignment vertical="center"/>
      <protection locked="0"/>
    </xf>
    <xf numFmtId="0" fontId="17" fillId="0" borderId="7" xfId="0" applyFont="1" applyFill="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8" xfId="0" applyFont="1" applyBorder="1" applyAlignment="1" applyProtection="1">
      <alignment horizontal="center" vertical="center"/>
      <protection locked="0"/>
    </xf>
    <xf numFmtId="0" fontId="6" fillId="5" borderId="9" xfId="0" applyFont="1" applyFill="1" applyBorder="1" applyAlignment="1" applyProtection="1">
      <alignment horizontal="center" vertical="center"/>
      <protection locked="0"/>
    </xf>
    <xf numFmtId="0" fontId="17" fillId="0" borderId="10" xfId="0" applyFont="1" applyBorder="1" applyAlignment="1" applyProtection="1">
      <alignment horizontal="center" vertical="center"/>
      <protection locked="0"/>
    </xf>
    <xf numFmtId="0" fontId="17" fillId="0" borderId="6"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13" xfId="0" applyFont="1" applyBorder="1" applyAlignment="1" applyProtection="1">
      <alignment horizontal="center" vertical="center"/>
      <protection locked="0"/>
    </xf>
    <xf numFmtId="0" fontId="17" fillId="0" borderId="9" xfId="0" applyFont="1" applyBorder="1" applyAlignment="1" applyProtection="1">
      <alignment horizontal="center" vertical="center"/>
      <protection locked="0"/>
    </xf>
    <xf numFmtId="0" fontId="25" fillId="0" borderId="14" xfId="0" applyFont="1" applyBorder="1" applyAlignment="1" applyProtection="1">
      <alignment vertical="center"/>
      <protection locked="0"/>
    </xf>
    <xf numFmtId="0" fontId="15" fillId="0" borderId="25" xfId="0" applyFont="1" applyBorder="1" applyAlignment="1" applyProtection="1">
      <alignment vertical="center"/>
      <protection locked="0"/>
    </xf>
    <xf numFmtId="0" fontId="16" fillId="0" borderId="26" xfId="0" applyFont="1" applyBorder="1" applyAlignment="1" applyProtection="1">
      <alignment horizontal="center" vertical="center"/>
      <protection locked="0"/>
    </xf>
    <xf numFmtId="0" fontId="16" fillId="0" borderId="27" xfId="0" applyFont="1" applyBorder="1" applyAlignment="1" applyProtection="1">
      <alignment horizontal="center" vertical="center"/>
      <protection locked="0"/>
    </xf>
    <xf numFmtId="0" fontId="15" fillId="5" borderId="28" xfId="0" applyFont="1" applyFill="1" applyBorder="1" applyAlignment="1" applyProtection="1">
      <alignment horizontal="center" vertical="center"/>
      <protection locked="0"/>
    </xf>
    <xf numFmtId="0" fontId="16" fillId="0" borderId="29" xfId="0" applyFont="1" applyBorder="1" applyAlignment="1" applyProtection="1">
      <alignment horizontal="center" vertical="center"/>
      <protection locked="0"/>
    </xf>
    <xf numFmtId="0" fontId="16" fillId="0" borderId="25" xfId="0" applyFont="1" applyBorder="1" applyAlignment="1" applyProtection="1">
      <alignment horizontal="center" vertical="center"/>
      <protection locked="0"/>
    </xf>
    <xf numFmtId="0" fontId="16" fillId="0" borderId="30" xfId="0" applyFont="1" applyBorder="1" applyAlignment="1" applyProtection="1">
      <alignment horizontal="center" vertical="center"/>
      <protection locked="0"/>
    </xf>
    <xf numFmtId="0" fontId="16" fillId="0" borderId="31" xfId="0" applyFont="1" applyBorder="1" applyAlignment="1" applyProtection="1">
      <alignment horizontal="center" vertical="center"/>
      <protection locked="0"/>
    </xf>
    <xf numFmtId="0" fontId="16" fillId="0" borderId="28" xfId="0" applyFont="1" applyBorder="1" applyAlignment="1" applyProtection="1">
      <alignment horizontal="center" vertical="center"/>
      <protection locked="0"/>
    </xf>
    <xf numFmtId="0" fontId="24" fillId="0" borderId="32" xfId="0" applyFont="1" applyBorder="1" applyAlignment="1" applyProtection="1">
      <alignment vertical="center"/>
      <protection locked="0"/>
    </xf>
    <xf numFmtId="0" fontId="0" fillId="0" borderId="0" xfId="0" applyFont="1" applyBorder="1" applyAlignment="1" applyProtection="1">
      <alignment vertical="center"/>
      <protection locked="0"/>
    </xf>
    <xf numFmtId="0" fontId="9" fillId="0" borderId="0" xfId="0" applyFont="1" applyFill="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6" borderId="0" xfId="0" applyFont="1" applyFill="1" applyBorder="1" applyAlignment="1" applyProtection="1">
      <alignment horizontal="center" vertical="center"/>
      <protection locked="0"/>
    </xf>
    <xf numFmtId="0" fontId="0" fillId="6" borderId="0" xfId="0" applyFill="1" applyBorder="1" applyAlignment="1" applyProtection="1">
      <alignment horizontal="center" vertical="center"/>
      <protection locked="0"/>
    </xf>
    <xf numFmtId="0" fontId="10" fillId="6" borderId="0" xfId="0" applyFont="1" applyFill="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49" fontId="0" fillId="0" borderId="0" xfId="0" applyNumberFormat="1" applyBorder="1" applyAlignment="1" applyProtection="1">
      <alignment vertical="center"/>
      <protection locked="0"/>
    </xf>
    <xf numFmtId="0" fontId="0" fillId="0" borderId="0" xfId="0" applyBorder="1" applyAlignment="1" applyProtection="1">
      <alignment vertical="center"/>
      <protection locked="0"/>
    </xf>
    <xf numFmtId="0" fontId="1" fillId="0" borderId="0" xfId="0" applyFont="1" applyFill="1" applyBorder="1" applyAlignment="1">
      <alignment horizontal="center" vertical="center" wrapText="1"/>
    </xf>
    <xf numFmtId="0" fontId="9" fillId="0" borderId="0"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18" fillId="0" borderId="0" xfId="0" applyFont="1" applyAlignment="1">
      <alignment horizontal="center" vertical="center"/>
    </xf>
    <xf numFmtId="0" fontId="0" fillId="0" borderId="0" xfId="0" applyAlignment="1">
      <alignment horizontal="center" vertical="center"/>
    </xf>
    <xf numFmtId="0" fontId="19" fillId="0" borderId="0" xfId="0" applyFont="1" applyAlignment="1">
      <alignment horizontal="center" vertical="center"/>
    </xf>
    <xf numFmtId="0" fontId="23" fillId="0" borderId="33" xfId="0" applyFont="1" applyBorder="1" applyAlignment="1">
      <alignment horizontal="center" vertical="center"/>
    </xf>
    <xf numFmtId="0" fontId="22" fillId="0" borderId="33" xfId="0" applyFont="1" applyBorder="1" applyAlignment="1">
      <alignment horizontal="center" vertical="center"/>
    </xf>
    <xf numFmtId="0" fontId="20" fillId="0" borderId="1" xfId="0" applyFont="1" applyBorder="1" applyAlignment="1" applyProtection="1">
      <alignment horizontal="right" vertical="center"/>
      <protection locked="0"/>
    </xf>
    <xf numFmtId="0" fontId="11" fillId="0" borderId="1" xfId="0" applyFont="1" applyBorder="1" applyAlignment="1" applyProtection="1">
      <alignment horizontal="center" vertical="center"/>
      <protection locked="0"/>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9525</xdr:colOff>
      <xdr:row>3</xdr:row>
      <xdr:rowOff>76200</xdr:rowOff>
    </xdr:from>
    <xdr:to>
      <xdr:col>18</xdr:col>
      <xdr:colOff>0</xdr:colOff>
      <xdr:row>5</xdr:row>
      <xdr:rowOff>266700</xdr:rowOff>
    </xdr:to>
    <xdr:pic>
      <xdr:nvPicPr>
        <xdr:cNvPr id="1" name="Picture 1"/>
        <xdr:cNvPicPr preferRelativeResize="1">
          <a:picLocks noChangeAspect="1"/>
        </xdr:cNvPicPr>
      </xdr:nvPicPr>
      <xdr:blipFill>
        <a:blip r:embed="rId1"/>
        <a:stretch>
          <a:fillRect/>
        </a:stretch>
      </xdr:blipFill>
      <xdr:spPr>
        <a:xfrm>
          <a:off x="3638550" y="1295400"/>
          <a:ext cx="1085850" cy="609600"/>
        </a:xfrm>
        <a:prstGeom prst="rect">
          <a:avLst/>
        </a:prstGeom>
        <a:noFill/>
        <a:ln w="9525" cmpd="sng">
          <a:noFill/>
        </a:ln>
      </xdr:spPr>
    </xdr:pic>
    <xdr:clientData/>
  </xdr:twoCellAnchor>
  <xdr:oneCellAnchor>
    <xdr:from>
      <xdr:col>23</xdr:col>
      <xdr:colOff>1066800</xdr:colOff>
      <xdr:row>3</xdr:row>
      <xdr:rowOff>38100</xdr:rowOff>
    </xdr:from>
    <xdr:ext cx="1590675" cy="238125"/>
    <xdr:sp>
      <xdr:nvSpPr>
        <xdr:cNvPr id="2" name="TextBox 6"/>
        <xdr:cNvSpPr txBox="1">
          <a:spLocks noChangeArrowheads="1"/>
        </xdr:cNvSpPr>
      </xdr:nvSpPr>
      <xdr:spPr>
        <a:xfrm>
          <a:off x="6800850" y="1257300"/>
          <a:ext cx="1590675" cy="238125"/>
        </a:xfrm>
        <a:prstGeom prst="rect">
          <a:avLst/>
        </a:prstGeom>
        <a:noFill/>
        <a:ln w="9525" cmpd="sng">
          <a:noFill/>
        </a:ln>
      </xdr:spPr>
      <xdr:txBody>
        <a:bodyPr vertOverflow="clip" wrap="square">
          <a:spAutoFit/>
        </a:bodyPr>
        <a:p>
          <a:pPr algn="l">
            <a:defRPr/>
          </a:pPr>
          <a:r>
            <a:rPr lang="en-US" cap="none" sz="1200" b="1" i="0" u="none" baseline="0">
              <a:latin typeface="Arial"/>
              <a:ea typeface="Arial"/>
              <a:cs typeface="Arial"/>
            </a:rPr>
            <a:t>Höchster W6 + mögliche</a:t>
          </a:r>
        </a:p>
      </xdr:txBody>
    </xdr:sp>
    <xdr:clientData/>
  </xdr:oneCellAnchor>
  <xdr:oneCellAnchor>
    <xdr:from>
      <xdr:col>7</xdr:col>
      <xdr:colOff>200025</xdr:colOff>
      <xdr:row>5</xdr:row>
      <xdr:rowOff>47625</xdr:rowOff>
    </xdr:from>
    <xdr:ext cx="457200" cy="228600"/>
    <xdr:sp>
      <xdr:nvSpPr>
        <xdr:cNvPr id="3" name="TextBox 7"/>
        <xdr:cNvSpPr txBox="1">
          <a:spLocks noChangeArrowheads="1"/>
        </xdr:cNvSpPr>
      </xdr:nvSpPr>
      <xdr:spPr>
        <a:xfrm>
          <a:off x="2705100" y="1685925"/>
          <a:ext cx="457200" cy="228600"/>
        </a:xfrm>
        <a:prstGeom prst="rect">
          <a:avLst/>
        </a:prstGeom>
        <a:noFill/>
        <a:ln w="9525" cmpd="sng">
          <a:noFill/>
        </a:ln>
      </xdr:spPr>
      <xdr:txBody>
        <a:bodyPr vertOverflow="clip" wrap="square">
          <a:spAutoFit/>
        </a:bodyPr>
        <a:p>
          <a:pPr algn="l">
            <a:defRPr/>
          </a:pPr>
          <a:r>
            <a:rPr lang="en-US" cap="none" sz="1200" b="0" i="0" u="none" baseline="0">
              <a:solidFill>
                <a:srgbClr val="000000"/>
              </a:solidFill>
              <a:latin typeface="Arial"/>
              <a:ea typeface="Arial"/>
              <a:cs typeface="Arial"/>
            </a:rPr>
            <a:t>2W6 + </a:t>
          </a:r>
        </a:p>
      </xdr:txBody>
    </xdr:sp>
    <xdr:clientData/>
  </xdr:oneCellAnchor>
  <xdr:twoCellAnchor>
    <xdr:from>
      <xdr:col>24</xdr:col>
      <xdr:colOff>171450</xdr:colOff>
      <xdr:row>1</xdr:row>
      <xdr:rowOff>38100</xdr:rowOff>
    </xdr:from>
    <xdr:to>
      <xdr:col>29</xdr:col>
      <xdr:colOff>1143000</xdr:colOff>
      <xdr:row>6</xdr:row>
      <xdr:rowOff>180975</xdr:rowOff>
    </xdr:to>
    <xdr:sp>
      <xdr:nvSpPr>
        <xdr:cNvPr id="4" name="TextBox 8"/>
        <xdr:cNvSpPr txBox="1">
          <a:spLocks noChangeArrowheads="1"/>
        </xdr:cNvSpPr>
      </xdr:nvSpPr>
      <xdr:spPr>
        <a:xfrm>
          <a:off x="8829675" y="104775"/>
          <a:ext cx="4895850" cy="2038350"/>
        </a:xfrm>
        <a:prstGeom prst="rect">
          <a:avLst/>
        </a:prstGeom>
        <a:solidFill>
          <a:srgbClr val="FFCC99"/>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Arial"/>
              <a:ea typeface="Arial"/>
              <a:cs typeface="Arial"/>
            </a:rPr>
            <a:t>© 2012 by Axes of Aix / Thomas Straeten
Diese Datei darf nur zu privaten Zwecken verwendet werden. Diese privaten Zwecke umfassen ausschließlich Spiele von Privatpersonen im Rahmen des Tabletop-Spiels Warhammer. Jegliche kommerzielle Nutzung, wie etwa der Verkauf, sowie eine Veränderung dieser Armeeliste sind strengstens verboten. Eine Veröffentlichung auf einer anderen Website als der von Axes of Aix bedarf der Erlaubnis des Autors!
Eine Benutzung ist nur mit dem Akzeptieren der oben genannten Bedingungen erlaubt.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AG190"/>
  <sheetViews>
    <sheetView tabSelected="1" zoomScale="125" zoomScaleNormal="125" workbookViewId="0" topLeftCell="A1">
      <selection activeCell="A2" sqref="A2:X2"/>
    </sheetView>
  </sheetViews>
  <sheetFormatPr defaultColWidth="11.421875" defaultRowHeight="12.75"/>
  <cols>
    <col min="1" max="1" width="17.8515625" style="2" customWidth="1"/>
    <col min="2" max="2" width="3.28125" style="3" customWidth="1"/>
    <col min="3" max="11" width="3.28125" style="2" customWidth="1"/>
    <col min="12" max="12" width="0.42578125" style="2" customWidth="1"/>
    <col min="13" max="18" width="3.28125" style="2" customWidth="1"/>
    <col min="19" max="19" width="3.28125" style="1" customWidth="1"/>
    <col min="20" max="20" width="10.28125" style="2" hidden="1" customWidth="1"/>
    <col min="21" max="21" width="3.28125" style="2" customWidth="1"/>
    <col min="22" max="23" width="4.28125" style="2" customWidth="1"/>
    <col min="24" max="24" width="43.8515625" style="2" customWidth="1"/>
    <col min="25" max="27" width="10.8515625" style="2" customWidth="1"/>
    <col min="28" max="28" width="21.8515625" style="2" customWidth="1"/>
    <col min="29" max="29" width="4.421875" style="2" customWidth="1"/>
    <col min="30" max="30" width="23.00390625" style="2" customWidth="1"/>
    <col min="31" max="31" width="4.140625" style="2" customWidth="1"/>
    <col min="32" max="32" width="24.421875" style="2" customWidth="1"/>
    <col min="33" max="16384" width="10.8515625" style="2" customWidth="1"/>
  </cols>
  <sheetData>
    <row r="1" ht="5.25" customHeight="1"/>
    <row r="2" spans="1:24" ht="50.25" customHeight="1">
      <c r="A2" s="129" t="s">
        <v>37</v>
      </c>
      <c r="B2" s="130"/>
      <c r="C2" s="130"/>
      <c r="D2" s="130"/>
      <c r="E2" s="130"/>
      <c r="F2" s="130"/>
      <c r="G2" s="130"/>
      <c r="H2" s="130"/>
      <c r="I2" s="130"/>
      <c r="J2" s="130"/>
      <c r="K2" s="130"/>
      <c r="L2" s="130"/>
      <c r="M2" s="130"/>
      <c r="N2" s="130"/>
      <c r="O2" s="130"/>
      <c r="P2" s="130"/>
      <c r="Q2" s="130"/>
      <c r="R2" s="130"/>
      <c r="S2" s="130"/>
      <c r="T2" s="130"/>
      <c r="U2" s="130"/>
      <c r="V2" s="130"/>
      <c r="W2" s="130"/>
      <c r="X2" s="130"/>
    </row>
    <row r="3" spans="1:24" ht="40.5" customHeight="1">
      <c r="A3" s="131" t="s">
        <v>7</v>
      </c>
      <c r="B3" s="130"/>
      <c r="C3" s="130"/>
      <c r="D3" s="130"/>
      <c r="E3" s="130"/>
      <c r="F3" s="130"/>
      <c r="G3" s="130"/>
      <c r="H3" s="130"/>
      <c r="I3" s="130"/>
      <c r="J3" s="130"/>
      <c r="K3" s="130"/>
      <c r="L3" s="130"/>
      <c r="M3" s="130"/>
      <c r="N3" s="130"/>
      <c r="O3" s="130"/>
      <c r="P3" s="130"/>
      <c r="Q3" s="130"/>
      <c r="R3" s="130"/>
      <c r="S3" s="130"/>
      <c r="T3" s="130"/>
      <c r="U3" s="130"/>
      <c r="V3" s="130"/>
      <c r="W3" s="130"/>
      <c r="X3" s="130"/>
    </row>
    <row r="4" spans="1:24" ht="25.5" customHeight="1">
      <c r="A4" s="28" t="s">
        <v>64</v>
      </c>
      <c r="B4" s="29"/>
      <c r="C4" s="29"/>
      <c r="D4" s="29"/>
      <c r="E4" s="29"/>
      <c r="F4" s="29"/>
      <c r="G4" s="29"/>
      <c r="H4" s="29"/>
      <c r="I4" s="29"/>
      <c r="J4" s="29"/>
      <c r="K4" s="29"/>
      <c r="L4" s="29"/>
      <c r="M4" s="29"/>
      <c r="N4" s="8"/>
      <c r="O4" s="8"/>
      <c r="P4" s="8"/>
      <c r="R4" s="8"/>
      <c r="S4" s="13"/>
      <c r="T4" s="7"/>
      <c r="U4" s="7"/>
      <c r="V4" s="9"/>
      <c r="W4" s="18" t="s">
        <v>23</v>
      </c>
      <c r="X4" s="134">
        <f>IF(B10="-",0,B10*1)</f>
        <v>0</v>
      </c>
    </row>
    <row r="5" spans="1:24" ht="7.5" customHeight="1">
      <c r="A5" s="10"/>
      <c r="B5" s="10"/>
      <c r="C5" s="10"/>
      <c r="D5" s="10"/>
      <c r="E5" s="10"/>
      <c r="F5" s="10"/>
      <c r="G5" s="10"/>
      <c r="H5" s="10"/>
      <c r="I5" s="10"/>
      <c r="J5" s="10"/>
      <c r="K5" s="10"/>
      <c r="L5" s="10"/>
      <c r="M5" s="10"/>
      <c r="N5" s="10"/>
      <c r="O5" s="10"/>
      <c r="P5" s="10"/>
      <c r="Q5" s="11"/>
      <c r="R5" s="10"/>
      <c r="S5" s="14"/>
      <c r="T5" s="10"/>
      <c r="U5" s="10"/>
      <c r="V5" s="10"/>
      <c r="W5" s="10"/>
      <c r="X5" s="21"/>
    </row>
    <row r="6" spans="1:24" ht="25.5" customHeight="1">
      <c r="A6" s="6" t="s">
        <v>63</v>
      </c>
      <c r="B6" s="7"/>
      <c r="C6" s="9" t="s">
        <v>72</v>
      </c>
      <c r="D6" s="7"/>
      <c r="E6" s="19"/>
      <c r="F6" s="7"/>
      <c r="G6" s="7"/>
      <c r="H6" s="7"/>
      <c r="I6" s="7"/>
      <c r="J6" s="7"/>
      <c r="K6" s="135">
        <f>IF(B10="-",0,B10*1)</f>
        <v>0</v>
      </c>
      <c r="L6" s="7"/>
      <c r="M6" s="7"/>
      <c r="N6" s="8"/>
      <c r="O6" s="8"/>
      <c r="P6" s="8"/>
      <c r="R6" s="8"/>
      <c r="S6" s="13"/>
      <c r="T6" s="7"/>
      <c r="U6" s="7"/>
      <c r="V6" s="19"/>
      <c r="W6" s="18" t="s">
        <v>22</v>
      </c>
      <c r="X6" s="20">
        <f>V54</f>
        <v>0</v>
      </c>
    </row>
    <row r="7" spans="1:24" ht="39" customHeight="1" thickBot="1">
      <c r="A7" s="132" t="s">
        <v>65</v>
      </c>
      <c r="B7" s="133"/>
      <c r="C7" s="133"/>
      <c r="D7" s="133"/>
      <c r="E7" s="133"/>
      <c r="F7" s="133"/>
      <c r="G7" s="133"/>
      <c r="H7" s="133"/>
      <c r="I7" s="133"/>
      <c r="J7" s="133"/>
      <c r="K7" s="133"/>
      <c r="L7" s="133"/>
      <c r="M7" s="133"/>
      <c r="N7" s="133"/>
      <c r="O7" s="133"/>
      <c r="P7" s="133"/>
      <c r="Q7" s="133"/>
      <c r="R7" s="133"/>
      <c r="S7" s="133"/>
      <c r="T7" s="133"/>
      <c r="U7" s="133"/>
      <c r="V7" s="133"/>
      <c r="W7" s="133"/>
      <c r="X7" s="133"/>
    </row>
    <row r="8" spans="1:24" s="39" customFormat="1" ht="25.5" customHeight="1">
      <c r="A8" s="30" t="s">
        <v>119</v>
      </c>
      <c r="B8" s="31" t="s">
        <v>20</v>
      </c>
      <c r="C8" s="32" t="s">
        <v>18</v>
      </c>
      <c r="D8" s="32" t="s">
        <v>101</v>
      </c>
      <c r="E8" s="32" t="s">
        <v>102</v>
      </c>
      <c r="F8" s="32" t="s">
        <v>78</v>
      </c>
      <c r="G8" s="32" t="s">
        <v>19</v>
      </c>
      <c r="H8" s="32" t="s">
        <v>103</v>
      </c>
      <c r="I8" s="32" t="s">
        <v>104</v>
      </c>
      <c r="J8" s="32" t="s">
        <v>105</v>
      </c>
      <c r="K8" s="32" t="s">
        <v>106</v>
      </c>
      <c r="L8" s="33"/>
      <c r="M8" s="32" t="s">
        <v>114</v>
      </c>
      <c r="N8" s="32" t="s">
        <v>115</v>
      </c>
      <c r="O8" s="32" t="s">
        <v>96</v>
      </c>
      <c r="P8" s="32" t="s">
        <v>97</v>
      </c>
      <c r="Q8" s="32" t="s">
        <v>98</v>
      </c>
      <c r="R8" s="32" t="s">
        <v>100</v>
      </c>
      <c r="S8" s="34" t="s">
        <v>110</v>
      </c>
      <c r="T8" s="35" t="s">
        <v>113</v>
      </c>
      <c r="U8" s="36" t="s">
        <v>99</v>
      </c>
      <c r="V8" s="37" t="s">
        <v>82</v>
      </c>
      <c r="W8" s="38" t="s">
        <v>77</v>
      </c>
      <c r="X8" s="36" t="s">
        <v>73</v>
      </c>
    </row>
    <row r="9" spans="1:24" s="39" customFormat="1" ht="15.75" customHeight="1">
      <c r="A9" s="40"/>
      <c r="B9" s="41"/>
      <c r="C9" s="41"/>
      <c r="D9" s="41"/>
      <c r="E9" s="41"/>
      <c r="F9" s="41"/>
      <c r="G9" s="41"/>
      <c r="H9" s="41"/>
      <c r="I9" s="41"/>
      <c r="J9" s="41"/>
      <c r="K9" s="42"/>
      <c r="L9" s="43"/>
      <c r="M9" s="44"/>
      <c r="N9" s="41"/>
      <c r="O9" s="41"/>
      <c r="P9" s="41"/>
      <c r="Q9" s="41"/>
      <c r="R9" s="42"/>
      <c r="S9" s="45"/>
      <c r="T9" s="46"/>
      <c r="U9" s="47"/>
      <c r="V9" s="48"/>
      <c r="W9" s="48"/>
      <c r="X9" s="49"/>
    </row>
    <row r="10" spans="1:24" s="39" customFormat="1" ht="15.75" customHeight="1">
      <c r="A10" s="50" t="s">
        <v>30</v>
      </c>
      <c r="B10" s="51" t="s">
        <v>16</v>
      </c>
      <c r="C10" s="41">
        <v>4</v>
      </c>
      <c r="D10" s="41">
        <v>4</v>
      </c>
      <c r="E10" s="41">
        <v>3</v>
      </c>
      <c r="F10" s="41">
        <v>3</v>
      </c>
      <c r="G10" s="41">
        <v>3</v>
      </c>
      <c r="H10" s="41">
        <v>3</v>
      </c>
      <c r="I10" s="41">
        <v>3</v>
      </c>
      <c r="J10" s="41">
        <v>1</v>
      </c>
      <c r="K10" s="42">
        <v>10</v>
      </c>
      <c r="L10" s="52"/>
      <c r="M10" s="44"/>
      <c r="N10" s="41"/>
      <c r="O10" s="41">
        <v>1</v>
      </c>
      <c r="P10" s="53" t="s">
        <v>16</v>
      </c>
      <c r="Q10" s="53" t="s">
        <v>16</v>
      </c>
      <c r="R10" s="53" t="s">
        <v>16</v>
      </c>
      <c r="S10" s="54" t="str">
        <f>VLOOKUP(T10,RWKavallerie,$AB$72,FALSE)</f>
        <v>6+</v>
      </c>
      <c r="T10" s="55">
        <f>VLOOKUP(Q10,RuestungKavallerie,$AB$64,FALSE)+IF(R10=1,1,0)</f>
        <v>1</v>
      </c>
      <c r="U10" s="47" t="s">
        <v>94</v>
      </c>
      <c r="V10" s="48"/>
      <c r="W10" s="48">
        <f>IF(B10="-",0,B10)*495</f>
        <v>0</v>
      </c>
      <c r="X10" s="56" t="s">
        <v>32</v>
      </c>
    </row>
    <row r="11" spans="1:24" s="39" customFormat="1" ht="15.75" customHeight="1">
      <c r="A11" s="57" t="s">
        <v>29</v>
      </c>
      <c r="B11" s="41"/>
      <c r="C11" s="41"/>
      <c r="D11" s="41"/>
      <c r="E11" s="41"/>
      <c r="F11" s="41"/>
      <c r="G11" s="41"/>
      <c r="H11" s="41"/>
      <c r="I11" s="41"/>
      <c r="J11" s="41"/>
      <c r="K11" s="42"/>
      <c r="L11" s="52"/>
      <c r="M11" s="44"/>
      <c r="N11" s="41"/>
      <c r="O11" s="41"/>
      <c r="P11" s="41"/>
      <c r="Q11" s="41"/>
      <c r="R11" s="42"/>
      <c r="S11" s="45"/>
      <c r="T11" s="46"/>
      <c r="U11" s="47"/>
      <c r="V11" s="48"/>
      <c r="W11" s="48"/>
      <c r="X11" s="56" t="s">
        <v>33</v>
      </c>
    </row>
    <row r="12" spans="1:24" s="39" customFormat="1" ht="15.75" customHeight="1">
      <c r="A12" s="57" t="s">
        <v>31</v>
      </c>
      <c r="B12" s="41" t="str">
        <f>IF(B10="-","-",B10)</f>
        <v>-</v>
      </c>
      <c r="C12" s="41">
        <v>8</v>
      </c>
      <c r="D12" s="41">
        <v>3</v>
      </c>
      <c r="E12" s="41">
        <v>0</v>
      </c>
      <c r="F12" s="41">
        <v>3</v>
      </c>
      <c r="G12" s="41">
        <v>3</v>
      </c>
      <c r="H12" s="41">
        <v>3</v>
      </c>
      <c r="I12" s="41">
        <v>1</v>
      </c>
      <c r="J12" s="41">
        <v>1</v>
      </c>
      <c r="K12" s="42">
        <v>5</v>
      </c>
      <c r="L12" s="52"/>
      <c r="M12" s="44"/>
      <c r="N12" s="41"/>
      <c r="O12" s="41"/>
      <c r="P12" s="41"/>
      <c r="Q12" s="41"/>
      <c r="R12" s="42"/>
      <c r="S12" s="45"/>
      <c r="T12" s="46"/>
      <c r="U12" s="47"/>
      <c r="V12" s="48"/>
      <c r="W12" s="48"/>
      <c r="X12" s="56" t="s">
        <v>34</v>
      </c>
    </row>
    <row r="13" spans="1:24" s="39" customFormat="1" ht="15.75" customHeight="1">
      <c r="A13" s="57"/>
      <c r="B13" s="41"/>
      <c r="C13" s="41"/>
      <c r="D13" s="41"/>
      <c r="E13" s="41"/>
      <c r="F13" s="41"/>
      <c r="G13" s="41"/>
      <c r="H13" s="41"/>
      <c r="I13" s="41"/>
      <c r="J13" s="41"/>
      <c r="K13" s="42"/>
      <c r="L13" s="52"/>
      <c r="M13" s="44"/>
      <c r="N13" s="41"/>
      <c r="O13" s="41"/>
      <c r="P13" s="41"/>
      <c r="Q13" s="41"/>
      <c r="R13" s="42"/>
      <c r="S13" s="45"/>
      <c r="T13" s="46"/>
      <c r="U13" s="47"/>
      <c r="V13" s="48"/>
      <c r="W13" s="48"/>
      <c r="X13" s="58" t="s">
        <v>128</v>
      </c>
    </row>
    <row r="14" spans="1:24" s="39" customFormat="1" ht="15.75" customHeight="1">
      <c r="A14" s="57"/>
      <c r="B14" s="41"/>
      <c r="C14" s="41"/>
      <c r="D14" s="41"/>
      <c r="E14" s="41"/>
      <c r="F14" s="41"/>
      <c r="G14" s="41"/>
      <c r="H14" s="41"/>
      <c r="I14" s="41"/>
      <c r="J14" s="41"/>
      <c r="K14" s="42"/>
      <c r="L14" s="52"/>
      <c r="M14" s="44"/>
      <c r="N14" s="41"/>
      <c r="O14" s="41"/>
      <c r="P14" s="41"/>
      <c r="Q14" s="41"/>
      <c r="R14" s="42"/>
      <c r="S14" s="45"/>
      <c r="T14" s="46"/>
      <c r="U14" s="47"/>
      <c r="V14" s="48"/>
      <c r="W14" s="48"/>
      <c r="X14" s="58" t="s">
        <v>127</v>
      </c>
    </row>
    <row r="15" spans="1:24" s="39" customFormat="1" ht="15.75" customHeight="1">
      <c r="A15" s="57"/>
      <c r="B15" s="41"/>
      <c r="C15" s="41"/>
      <c r="D15" s="41"/>
      <c r="E15" s="41"/>
      <c r="F15" s="41"/>
      <c r="G15" s="41"/>
      <c r="H15" s="41"/>
      <c r="I15" s="41"/>
      <c r="J15" s="41"/>
      <c r="K15" s="42"/>
      <c r="L15" s="52"/>
      <c r="M15" s="44"/>
      <c r="N15" s="41"/>
      <c r="O15" s="41"/>
      <c r="P15" s="41"/>
      <c r="Q15" s="41"/>
      <c r="R15" s="42"/>
      <c r="S15" s="45"/>
      <c r="T15" s="46"/>
      <c r="U15" s="47"/>
      <c r="V15" s="48"/>
      <c r="W15" s="48"/>
      <c r="X15" s="58" t="s">
        <v>108</v>
      </c>
    </row>
    <row r="16" spans="1:24" s="39" customFormat="1" ht="15.75" customHeight="1">
      <c r="A16" s="57"/>
      <c r="B16" s="41"/>
      <c r="C16" s="41"/>
      <c r="D16" s="41"/>
      <c r="E16" s="41"/>
      <c r="F16" s="41"/>
      <c r="G16" s="41"/>
      <c r="H16" s="41"/>
      <c r="I16" s="41"/>
      <c r="J16" s="41"/>
      <c r="K16" s="42"/>
      <c r="L16" s="52"/>
      <c r="M16" s="44"/>
      <c r="N16" s="41"/>
      <c r="O16" s="41"/>
      <c r="P16" s="41"/>
      <c r="Q16" s="41"/>
      <c r="R16" s="42"/>
      <c r="S16" s="45"/>
      <c r="T16" s="46"/>
      <c r="U16" s="47"/>
      <c r="V16" s="48"/>
      <c r="W16" s="48"/>
      <c r="X16" s="58"/>
    </row>
    <row r="17" spans="1:24" s="39" customFormat="1" ht="15.75" customHeight="1">
      <c r="A17" s="57" t="s">
        <v>109</v>
      </c>
      <c r="B17" s="51" t="s">
        <v>16</v>
      </c>
      <c r="C17" s="41">
        <v>4</v>
      </c>
      <c r="D17" s="41">
        <v>5</v>
      </c>
      <c r="E17" s="41">
        <v>4</v>
      </c>
      <c r="F17" s="59" t="s">
        <v>48</v>
      </c>
      <c r="G17" s="41">
        <v>4</v>
      </c>
      <c r="H17" s="41">
        <v>3</v>
      </c>
      <c r="I17" s="41">
        <v>3</v>
      </c>
      <c r="J17" s="41">
        <v>4</v>
      </c>
      <c r="K17" s="42">
        <v>10</v>
      </c>
      <c r="L17" s="52"/>
      <c r="M17" s="44"/>
      <c r="N17" s="41"/>
      <c r="O17" s="41">
        <v>1</v>
      </c>
      <c r="P17" s="53" t="s">
        <v>16</v>
      </c>
      <c r="Q17" s="41" t="s">
        <v>46</v>
      </c>
      <c r="R17" s="42">
        <v>1</v>
      </c>
      <c r="S17" s="54" t="str">
        <f>VLOOKUP(T17,RW,$AB$72,FALSE)</f>
        <v>3+</v>
      </c>
      <c r="T17" s="55">
        <f>VLOOKUP(Q17,Ruestung2,$Z$64,FALSE)+IF(R17=1,1,0)</f>
        <v>4</v>
      </c>
      <c r="U17" s="47"/>
      <c r="V17" s="48"/>
      <c r="W17" s="48">
        <f>IF(B17="-",0,B17)*375</f>
        <v>0</v>
      </c>
      <c r="X17" s="56" t="s">
        <v>42</v>
      </c>
    </row>
    <row r="18" spans="1:24" s="39" customFormat="1" ht="15.75" customHeight="1">
      <c r="A18" s="57" t="s">
        <v>61</v>
      </c>
      <c r="B18" s="41"/>
      <c r="C18" s="41"/>
      <c r="D18" s="41"/>
      <c r="E18" s="41"/>
      <c r="F18" s="41"/>
      <c r="G18" s="41"/>
      <c r="H18" s="41"/>
      <c r="I18" s="41"/>
      <c r="J18" s="41"/>
      <c r="K18" s="42"/>
      <c r="L18" s="52"/>
      <c r="M18" s="44"/>
      <c r="N18" s="41"/>
      <c r="O18" s="41"/>
      <c r="P18" s="41"/>
      <c r="Q18" s="41"/>
      <c r="R18" s="42"/>
      <c r="S18" s="45"/>
      <c r="T18" s="46"/>
      <c r="U18" s="47"/>
      <c r="V18" s="48"/>
      <c r="W18" s="48"/>
      <c r="X18" s="56" t="s">
        <v>43</v>
      </c>
    </row>
    <row r="19" spans="1:24" s="39" customFormat="1" ht="15.75" customHeight="1">
      <c r="A19" s="57"/>
      <c r="B19" s="41"/>
      <c r="C19" s="41"/>
      <c r="D19" s="41"/>
      <c r="E19" s="41"/>
      <c r="F19" s="41"/>
      <c r="G19" s="41"/>
      <c r="H19" s="41"/>
      <c r="I19" s="41"/>
      <c r="J19" s="41"/>
      <c r="K19" s="42"/>
      <c r="L19" s="52"/>
      <c r="M19" s="44"/>
      <c r="N19" s="41"/>
      <c r="O19" s="41"/>
      <c r="P19" s="41"/>
      <c r="Q19" s="41"/>
      <c r="R19" s="42"/>
      <c r="S19" s="45"/>
      <c r="T19" s="46"/>
      <c r="U19" s="47"/>
      <c r="V19" s="48"/>
      <c r="W19" s="48"/>
      <c r="X19" s="58" t="s">
        <v>47</v>
      </c>
    </row>
    <row r="20" spans="1:24" s="39" customFormat="1" ht="15.75" customHeight="1">
      <c r="A20" s="57"/>
      <c r="B20" s="41"/>
      <c r="C20" s="41"/>
      <c r="D20" s="41"/>
      <c r="E20" s="41"/>
      <c r="F20" s="41"/>
      <c r="G20" s="41"/>
      <c r="H20" s="41"/>
      <c r="I20" s="41"/>
      <c r="J20" s="41"/>
      <c r="K20" s="42"/>
      <c r="L20" s="52"/>
      <c r="M20" s="44"/>
      <c r="N20" s="41"/>
      <c r="O20" s="41"/>
      <c r="P20" s="41"/>
      <c r="Q20" s="41"/>
      <c r="R20" s="42"/>
      <c r="S20" s="45"/>
      <c r="T20" s="46"/>
      <c r="U20" s="47"/>
      <c r="V20" s="48"/>
      <c r="W20" s="48"/>
      <c r="X20" s="58" t="s">
        <v>58</v>
      </c>
    </row>
    <row r="21" spans="1:24" s="39" customFormat="1" ht="15.75" customHeight="1">
      <c r="A21" s="57"/>
      <c r="B21" s="41"/>
      <c r="C21" s="41"/>
      <c r="D21" s="41"/>
      <c r="E21" s="41"/>
      <c r="F21" s="41"/>
      <c r="G21" s="41"/>
      <c r="H21" s="41"/>
      <c r="I21" s="41"/>
      <c r="J21" s="41"/>
      <c r="K21" s="42"/>
      <c r="L21" s="52"/>
      <c r="M21" s="44"/>
      <c r="N21" s="41"/>
      <c r="O21" s="41"/>
      <c r="P21" s="41"/>
      <c r="Q21" s="41"/>
      <c r="R21" s="42"/>
      <c r="S21" s="45"/>
      <c r="T21" s="46"/>
      <c r="U21" s="47"/>
      <c r="V21" s="48"/>
      <c r="W21" s="48"/>
      <c r="X21" s="58" t="s">
        <v>59</v>
      </c>
    </row>
    <row r="22" spans="1:24" s="39" customFormat="1" ht="15.75" customHeight="1">
      <c r="A22" s="57" t="s">
        <v>62</v>
      </c>
      <c r="B22" s="41" t="str">
        <f>IF(B17="-","-",B17)</f>
        <v>-</v>
      </c>
      <c r="C22" s="41">
        <v>6</v>
      </c>
      <c r="D22" s="41">
        <v>4</v>
      </c>
      <c r="E22" s="41">
        <v>0</v>
      </c>
      <c r="F22" s="41">
        <v>6</v>
      </c>
      <c r="G22" s="41">
        <v>5</v>
      </c>
      <c r="H22" s="41">
        <v>3</v>
      </c>
      <c r="I22" s="41">
        <v>4</v>
      </c>
      <c r="J22" s="41">
        <v>4</v>
      </c>
      <c r="K22" s="42">
        <v>7</v>
      </c>
      <c r="L22" s="52"/>
      <c r="M22" s="44"/>
      <c r="N22" s="41"/>
      <c r="O22" s="41"/>
      <c r="P22" s="41"/>
      <c r="Q22" s="41"/>
      <c r="R22" s="42"/>
      <c r="S22" s="45" t="s">
        <v>95</v>
      </c>
      <c r="T22" s="46"/>
      <c r="U22" s="47"/>
      <c r="V22" s="48"/>
      <c r="W22" s="48"/>
      <c r="X22" s="56" t="s">
        <v>44</v>
      </c>
    </row>
    <row r="23" spans="1:24" s="39" customFormat="1" ht="15.75" customHeight="1">
      <c r="A23" s="57"/>
      <c r="B23" s="41"/>
      <c r="C23" s="41"/>
      <c r="D23" s="41"/>
      <c r="E23" s="41"/>
      <c r="F23" s="41"/>
      <c r="G23" s="41"/>
      <c r="H23" s="41"/>
      <c r="I23" s="41"/>
      <c r="J23" s="41"/>
      <c r="K23" s="42"/>
      <c r="L23" s="52"/>
      <c r="M23" s="44"/>
      <c r="N23" s="41"/>
      <c r="O23" s="41"/>
      <c r="P23" s="41"/>
      <c r="Q23" s="41"/>
      <c r="R23" s="42"/>
      <c r="S23" s="45"/>
      <c r="T23" s="46"/>
      <c r="U23" s="47"/>
      <c r="V23" s="48"/>
      <c r="W23" s="48"/>
      <c r="X23" s="56" t="s">
        <v>21</v>
      </c>
    </row>
    <row r="24" spans="1:24" s="39" customFormat="1" ht="15.75" customHeight="1">
      <c r="A24" s="57"/>
      <c r="B24" s="41"/>
      <c r="C24" s="41"/>
      <c r="D24" s="41"/>
      <c r="E24" s="41"/>
      <c r="F24" s="41"/>
      <c r="G24" s="41"/>
      <c r="H24" s="41"/>
      <c r="I24" s="41"/>
      <c r="J24" s="41"/>
      <c r="K24" s="42"/>
      <c r="L24" s="52"/>
      <c r="M24" s="44"/>
      <c r="N24" s="41"/>
      <c r="O24" s="41"/>
      <c r="P24" s="41"/>
      <c r="Q24" s="41"/>
      <c r="R24" s="42"/>
      <c r="S24" s="45"/>
      <c r="T24" s="46"/>
      <c r="U24" s="47"/>
      <c r="V24" s="48"/>
      <c r="W24" s="48"/>
      <c r="X24" s="58" t="s">
        <v>45</v>
      </c>
    </row>
    <row r="25" spans="1:24" s="39" customFormat="1" ht="15.75" customHeight="1">
      <c r="A25" s="60"/>
      <c r="B25" s="61"/>
      <c r="C25" s="61"/>
      <c r="D25" s="61"/>
      <c r="E25" s="61"/>
      <c r="F25" s="61"/>
      <c r="G25" s="61"/>
      <c r="H25" s="61"/>
      <c r="I25" s="61"/>
      <c r="J25" s="61"/>
      <c r="K25" s="62"/>
      <c r="L25" s="63"/>
      <c r="M25" s="64"/>
      <c r="N25" s="61"/>
      <c r="O25" s="61"/>
      <c r="P25" s="61"/>
      <c r="Q25" s="61"/>
      <c r="R25" s="62"/>
      <c r="S25" s="65"/>
      <c r="T25" s="66"/>
      <c r="U25" s="67"/>
      <c r="V25" s="68"/>
      <c r="W25" s="68"/>
      <c r="X25" s="69"/>
    </row>
    <row r="26" spans="1:24" s="39" customFormat="1" ht="15.75" customHeight="1">
      <c r="A26" s="70"/>
      <c r="B26" s="41"/>
      <c r="C26" s="41"/>
      <c r="D26" s="41"/>
      <c r="E26" s="41"/>
      <c r="F26" s="41"/>
      <c r="G26" s="41"/>
      <c r="H26" s="41"/>
      <c r="I26" s="41"/>
      <c r="J26" s="41"/>
      <c r="K26" s="42"/>
      <c r="L26" s="43"/>
      <c r="M26" s="44"/>
      <c r="N26" s="41"/>
      <c r="O26" s="41"/>
      <c r="P26" s="41"/>
      <c r="Q26" s="41"/>
      <c r="R26" s="71"/>
      <c r="S26" s="45"/>
      <c r="T26" s="72"/>
      <c r="U26" s="47"/>
      <c r="V26" s="48"/>
      <c r="W26" s="48"/>
      <c r="X26" s="56"/>
    </row>
    <row r="27" spans="1:24" s="39" customFormat="1" ht="15.75" customHeight="1">
      <c r="A27" s="73" t="s">
        <v>74</v>
      </c>
      <c r="B27" s="74" t="s">
        <v>20</v>
      </c>
      <c r="C27" s="75" t="s">
        <v>18</v>
      </c>
      <c r="D27" s="75" t="s">
        <v>101</v>
      </c>
      <c r="E27" s="75" t="s">
        <v>102</v>
      </c>
      <c r="F27" s="75" t="s">
        <v>78</v>
      </c>
      <c r="G27" s="75" t="s">
        <v>19</v>
      </c>
      <c r="H27" s="75" t="s">
        <v>103</v>
      </c>
      <c r="I27" s="75" t="s">
        <v>104</v>
      </c>
      <c r="J27" s="75" t="s">
        <v>105</v>
      </c>
      <c r="K27" s="75" t="s">
        <v>106</v>
      </c>
      <c r="L27" s="76"/>
      <c r="M27" s="75" t="s">
        <v>114</v>
      </c>
      <c r="N27" s="75" t="s">
        <v>115</v>
      </c>
      <c r="O27" s="75" t="s">
        <v>96</v>
      </c>
      <c r="P27" s="75" t="s">
        <v>97</v>
      </c>
      <c r="Q27" s="75" t="s">
        <v>98</v>
      </c>
      <c r="R27" s="75" t="s">
        <v>100</v>
      </c>
      <c r="S27" s="77" t="s">
        <v>110</v>
      </c>
      <c r="T27" s="75"/>
      <c r="U27" s="78" t="s">
        <v>99</v>
      </c>
      <c r="V27" s="79" t="s">
        <v>82</v>
      </c>
      <c r="W27" s="80" t="s">
        <v>77</v>
      </c>
      <c r="X27" s="81" t="s">
        <v>73</v>
      </c>
    </row>
    <row r="28" spans="1:24" s="39" customFormat="1" ht="15.75" customHeight="1">
      <c r="A28" s="40"/>
      <c r="B28" s="41"/>
      <c r="C28" s="41"/>
      <c r="D28" s="41"/>
      <c r="E28" s="41"/>
      <c r="F28" s="41"/>
      <c r="G28" s="41"/>
      <c r="H28" s="41"/>
      <c r="I28" s="41"/>
      <c r="J28" s="41"/>
      <c r="K28" s="42"/>
      <c r="L28" s="43"/>
      <c r="M28" s="44"/>
      <c r="N28" s="41"/>
      <c r="O28" s="41"/>
      <c r="P28" s="41"/>
      <c r="Q28" s="41"/>
      <c r="R28" s="42"/>
      <c r="S28" s="45"/>
      <c r="T28" s="82"/>
      <c r="U28" s="47"/>
      <c r="V28" s="48"/>
      <c r="W28" s="48"/>
      <c r="X28" s="56"/>
    </row>
    <row r="29" spans="1:33" s="85" customFormat="1" ht="15.75" customHeight="1">
      <c r="A29" s="57" t="s">
        <v>79</v>
      </c>
      <c r="B29" s="51" t="s">
        <v>16</v>
      </c>
      <c r="C29" s="41">
        <v>4</v>
      </c>
      <c r="D29" s="41">
        <v>5</v>
      </c>
      <c r="E29" s="41">
        <v>5</v>
      </c>
      <c r="F29" s="41">
        <v>4</v>
      </c>
      <c r="G29" s="41">
        <v>4</v>
      </c>
      <c r="H29" s="41">
        <v>2</v>
      </c>
      <c r="I29" s="41">
        <v>5</v>
      </c>
      <c r="J29" s="41">
        <v>3</v>
      </c>
      <c r="K29" s="42">
        <v>8</v>
      </c>
      <c r="L29" s="52"/>
      <c r="M29" s="44"/>
      <c r="N29" s="41"/>
      <c r="O29" s="51">
        <v>1</v>
      </c>
      <c r="P29" s="51" t="s">
        <v>16</v>
      </c>
      <c r="Q29" s="51" t="s">
        <v>16</v>
      </c>
      <c r="R29" s="83" t="s">
        <v>16</v>
      </c>
      <c r="S29" s="54" t="str">
        <f>VLOOKUP(T29,RW,$AB$72,FALSE)</f>
        <v>-</v>
      </c>
      <c r="T29" s="55">
        <f>VLOOKUP(Q29,Ruestung,$Z$64,FALSE)+IF(R29=1,1,0)</f>
        <v>0</v>
      </c>
      <c r="U29" s="47"/>
      <c r="V29" s="84" t="s">
        <v>16</v>
      </c>
      <c r="W29" s="48">
        <f>IF(B29="-",0,B29)*(90+IF(P29=1,4,0)+IF(O29=2,4,0)+IF(Q29="S",4,IF(Q29="L",2,0))+IF(R29=1,2,0)+IF(V29="-",0,V29)+IF(AA29=1,6,0)+IF(AC29=1,7,0)+IF(AE29=1,10,0)+IF(AG29=1,4,0))</f>
        <v>0</v>
      </c>
      <c r="X29" s="56" t="s">
        <v>0</v>
      </c>
      <c r="Y29" s="85" t="s">
        <v>3</v>
      </c>
      <c r="AA29" s="86" t="s">
        <v>16</v>
      </c>
      <c r="AB29" s="85" t="s">
        <v>4</v>
      </c>
      <c r="AC29" s="86" t="s">
        <v>16</v>
      </c>
      <c r="AD29" s="85" t="s">
        <v>8</v>
      </c>
      <c r="AE29" s="86" t="s">
        <v>16</v>
      </c>
      <c r="AF29" s="85" t="s">
        <v>111</v>
      </c>
      <c r="AG29" s="86" t="s">
        <v>16</v>
      </c>
    </row>
    <row r="30" spans="1:24" s="85" customFormat="1" ht="15.75" customHeight="1">
      <c r="A30" s="57" t="s">
        <v>80</v>
      </c>
      <c r="B30" s="51" t="s">
        <v>16</v>
      </c>
      <c r="C30" s="41">
        <v>8</v>
      </c>
      <c r="D30" s="41">
        <v>3</v>
      </c>
      <c r="E30" s="41">
        <v>0</v>
      </c>
      <c r="F30" s="41">
        <v>3</v>
      </c>
      <c r="G30" s="41">
        <v>3</v>
      </c>
      <c r="H30" s="41">
        <v>1</v>
      </c>
      <c r="I30" s="41">
        <v>3</v>
      </c>
      <c r="J30" s="41">
        <v>1</v>
      </c>
      <c r="K30" s="42">
        <v>5</v>
      </c>
      <c r="L30" s="52"/>
      <c r="M30" s="44"/>
      <c r="N30" s="41"/>
      <c r="O30" s="41"/>
      <c r="P30" s="41"/>
      <c r="Q30" s="51" t="s">
        <v>16</v>
      </c>
      <c r="R30" s="42"/>
      <c r="S30" s="54" t="str">
        <f>VLOOKUP(T30,RWKavallerie,$AB$72,FALSE)</f>
        <v>6+</v>
      </c>
      <c r="T30" s="55">
        <f>VLOOKUP(Q29,RuestungKavallerie,$AB$64,FALSE)+IF(R29=1,1,0)+IF(Q30="RH",1,0)</f>
        <v>1</v>
      </c>
      <c r="U30" s="47"/>
      <c r="V30" s="48"/>
      <c r="W30" s="48">
        <f>IF(B30="-",0,B30)*(10+IF(Q30="RH",4,0))</f>
        <v>0</v>
      </c>
      <c r="X30" s="56"/>
    </row>
    <row r="31" spans="1:31" s="85" customFormat="1" ht="15.75" customHeight="1">
      <c r="A31" s="57"/>
      <c r="B31" s="87"/>
      <c r="C31" s="41"/>
      <c r="D31" s="41"/>
      <c r="E31" s="41"/>
      <c r="F31" s="41"/>
      <c r="G31" s="41"/>
      <c r="H31" s="41"/>
      <c r="I31" s="41"/>
      <c r="J31" s="41"/>
      <c r="K31" s="42"/>
      <c r="L31" s="52"/>
      <c r="M31" s="44"/>
      <c r="N31" s="41"/>
      <c r="O31" s="87"/>
      <c r="P31" s="87"/>
      <c r="Q31" s="87"/>
      <c r="R31" s="42"/>
      <c r="S31" s="54"/>
      <c r="T31" s="55"/>
      <c r="U31" s="47"/>
      <c r="V31" s="88"/>
      <c r="W31" s="88"/>
      <c r="X31" s="56"/>
      <c r="AC31" s="89"/>
      <c r="AE31" s="89"/>
    </row>
    <row r="32" spans="1:24" s="85" customFormat="1" ht="15.75" customHeight="1">
      <c r="A32" s="57" t="s">
        <v>87</v>
      </c>
      <c r="B32" s="51" t="s">
        <v>16</v>
      </c>
      <c r="C32" s="41">
        <v>4</v>
      </c>
      <c r="D32" s="41">
        <v>5</v>
      </c>
      <c r="E32" s="41">
        <v>5</v>
      </c>
      <c r="F32" s="41">
        <v>4</v>
      </c>
      <c r="G32" s="41">
        <v>4</v>
      </c>
      <c r="H32" s="41">
        <v>2</v>
      </c>
      <c r="I32" s="41">
        <v>5</v>
      </c>
      <c r="J32" s="41">
        <v>3</v>
      </c>
      <c r="K32" s="42">
        <v>8</v>
      </c>
      <c r="L32" s="52"/>
      <c r="M32" s="44"/>
      <c r="N32" s="41"/>
      <c r="O32" s="41">
        <v>1</v>
      </c>
      <c r="P32" s="42" t="s">
        <v>16</v>
      </c>
      <c r="Q32" s="42" t="s">
        <v>16</v>
      </c>
      <c r="R32" s="42" t="s">
        <v>16</v>
      </c>
      <c r="S32" s="54"/>
      <c r="T32" s="46"/>
      <c r="U32" s="47"/>
      <c r="V32" s="84" t="s">
        <v>16</v>
      </c>
      <c r="W32" s="48">
        <f>(IF(B32="-",0,B32)*115)+IF(V32="-",0,V32)+IF(V33="-",0,V33)</f>
        <v>0</v>
      </c>
      <c r="X32" s="56" t="s">
        <v>0</v>
      </c>
    </row>
    <row r="33" spans="1:24" s="85" customFormat="1" ht="15.75" customHeight="1">
      <c r="A33" s="57"/>
      <c r="B33" s="41"/>
      <c r="C33" s="41"/>
      <c r="D33" s="41"/>
      <c r="E33" s="41"/>
      <c r="F33" s="41"/>
      <c r="G33" s="41"/>
      <c r="H33" s="41"/>
      <c r="I33" s="41"/>
      <c r="J33" s="41"/>
      <c r="K33" s="47"/>
      <c r="L33" s="52"/>
      <c r="M33" s="54"/>
      <c r="N33" s="41"/>
      <c r="O33" s="41"/>
      <c r="P33" s="41"/>
      <c r="Q33" s="41"/>
      <c r="R33" s="47"/>
      <c r="S33" s="54"/>
      <c r="T33" s="41"/>
      <c r="U33" s="47"/>
      <c r="V33" s="88"/>
      <c r="W33" s="48"/>
      <c r="X33" s="56"/>
    </row>
    <row r="34" spans="1:24" s="91" customFormat="1" ht="24.75" customHeight="1">
      <c r="A34" s="73" t="s">
        <v>76</v>
      </c>
      <c r="B34" s="74" t="s">
        <v>20</v>
      </c>
      <c r="C34" s="75" t="s">
        <v>18</v>
      </c>
      <c r="D34" s="75" t="s">
        <v>101</v>
      </c>
      <c r="E34" s="75" t="s">
        <v>102</v>
      </c>
      <c r="F34" s="75" t="s">
        <v>78</v>
      </c>
      <c r="G34" s="75" t="s">
        <v>19</v>
      </c>
      <c r="H34" s="75" t="s">
        <v>103</v>
      </c>
      <c r="I34" s="75" t="s">
        <v>104</v>
      </c>
      <c r="J34" s="75" t="s">
        <v>105</v>
      </c>
      <c r="K34" s="75" t="s">
        <v>106</v>
      </c>
      <c r="L34" s="90"/>
      <c r="M34" s="75" t="s">
        <v>114</v>
      </c>
      <c r="N34" s="75" t="s">
        <v>115</v>
      </c>
      <c r="O34" s="75" t="s">
        <v>96</v>
      </c>
      <c r="P34" s="75" t="s">
        <v>97</v>
      </c>
      <c r="Q34" s="75" t="s">
        <v>98</v>
      </c>
      <c r="R34" s="75" t="s">
        <v>100</v>
      </c>
      <c r="S34" s="77" t="s">
        <v>110</v>
      </c>
      <c r="T34" s="75"/>
      <c r="U34" s="78" t="s">
        <v>99</v>
      </c>
      <c r="V34" s="79" t="s">
        <v>82</v>
      </c>
      <c r="W34" s="80" t="s">
        <v>77</v>
      </c>
      <c r="X34" s="78" t="s">
        <v>73</v>
      </c>
    </row>
    <row r="35" spans="1:24" s="85" customFormat="1" ht="15.75" customHeight="1">
      <c r="A35" s="50"/>
      <c r="B35" s="87"/>
      <c r="C35" s="41"/>
      <c r="D35" s="41"/>
      <c r="E35" s="41"/>
      <c r="F35" s="41"/>
      <c r="G35" s="41"/>
      <c r="H35" s="41"/>
      <c r="I35" s="41"/>
      <c r="J35" s="41"/>
      <c r="K35" s="42"/>
      <c r="L35" s="52"/>
      <c r="M35" s="44"/>
      <c r="N35" s="41"/>
      <c r="O35" s="41"/>
      <c r="P35" s="41"/>
      <c r="Q35" s="41"/>
      <c r="R35" s="42"/>
      <c r="S35" s="54"/>
      <c r="T35" s="46"/>
      <c r="U35" s="47"/>
      <c r="V35" s="48"/>
      <c r="W35" s="48"/>
      <c r="X35" s="56"/>
    </row>
    <row r="36" spans="1:27" s="85" customFormat="1" ht="15.75" customHeight="1">
      <c r="A36" s="57" t="s">
        <v>133</v>
      </c>
      <c r="B36" s="51" t="s">
        <v>16</v>
      </c>
      <c r="C36" s="41">
        <v>4</v>
      </c>
      <c r="D36" s="41">
        <v>3</v>
      </c>
      <c r="E36" s="41">
        <v>3</v>
      </c>
      <c r="F36" s="41">
        <v>3</v>
      </c>
      <c r="G36" s="41">
        <v>3</v>
      </c>
      <c r="H36" s="41">
        <v>1</v>
      </c>
      <c r="I36" s="41">
        <v>3</v>
      </c>
      <c r="J36" s="41">
        <v>1</v>
      </c>
      <c r="K36" s="42">
        <v>7</v>
      </c>
      <c r="L36" s="52"/>
      <c r="M36" s="92" t="s">
        <v>16</v>
      </c>
      <c r="N36" s="51" t="s">
        <v>16</v>
      </c>
      <c r="O36" s="41">
        <v>1</v>
      </c>
      <c r="P36" s="41">
        <v>1</v>
      </c>
      <c r="Q36" s="41" t="s">
        <v>16</v>
      </c>
      <c r="R36" s="41" t="s">
        <v>16</v>
      </c>
      <c r="S36" s="54" t="str">
        <f>VLOOKUP(T36,RW,$Z$72,FALSE)</f>
        <v>-</v>
      </c>
      <c r="T36" s="55">
        <f>VLOOKUP(Q36,Ruestung,$Z$64,FALSE)+IF(R36=1,1,0)</f>
        <v>0</v>
      </c>
      <c r="U36" s="47"/>
      <c r="V36" s="48"/>
      <c r="W36" s="48">
        <f>(IF(B36="-",0,B36)*(9)+(IF(M36="-",0,M36*5)+IF(N36="-",0,N36*10)))+(IF(AA36="-",0,B37*30))</f>
        <v>0</v>
      </c>
      <c r="X36" s="56" t="s">
        <v>66</v>
      </c>
      <c r="Y36" s="85" t="s">
        <v>129</v>
      </c>
      <c r="AA36" s="86" t="s">
        <v>16</v>
      </c>
    </row>
    <row r="37" spans="1:25" s="85" customFormat="1" ht="15.75" customHeight="1">
      <c r="A37" s="57" t="s">
        <v>12</v>
      </c>
      <c r="B37" s="51" t="s">
        <v>16</v>
      </c>
      <c r="C37" s="41">
        <v>4</v>
      </c>
      <c r="D37" s="41">
        <v>3</v>
      </c>
      <c r="E37" s="41">
        <v>3</v>
      </c>
      <c r="F37" s="41">
        <v>3</v>
      </c>
      <c r="G37" s="41">
        <v>3</v>
      </c>
      <c r="H37" s="41">
        <v>1</v>
      </c>
      <c r="I37" s="41">
        <v>3</v>
      </c>
      <c r="J37" s="41">
        <v>2</v>
      </c>
      <c r="K37" s="42">
        <v>7</v>
      </c>
      <c r="L37" s="52"/>
      <c r="M37" s="44"/>
      <c r="N37" s="41"/>
      <c r="O37" s="41">
        <v>1</v>
      </c>
      <c r="P37" s="41">
        <v>1</v>
      </c>
      <c r="Q37" s="41" t="s">
        <v>16</v>
      </c>
      <c r="R37" s="41" t="s">
        <v>16</v>
      </c>
      <c r="S37" s="54" t="str">
        <f>VLOOKUP(T37,RW,$Z$72,FALSE)</f>
        <v>-</v>
      </c>
      <c r="T37" s="55">
        <f>VLOOKUP(Q37,Ruestung,$Z$64,FALSE)+IF(R37=1,1,0)</f>
        <v>0</v>
      </c>
      <c r="U37" s="47"/>
      <c r="V37" s="48"/>
      <c r="W37" s="88">
        <f>IF(B37="-",0,B37)*19</f>
        <v>0</v>
      </c>
      <c r="X37" s="56" t="s">
        <v>6</v>
      </c>
      <c r="Y37" s="85" t="s">
        <v>41</v>
      </c>
    </row>
    <row r="38" spans="1:24" s="85" customFormat="1" ht="15.75" customHeight="1">
      <c r="A38" s="57"/>
      <c r="B38" s="51"/>
      <c r="C38" s="41"/>
      <c r="D38" s="41"/>
      <c r="E38" s="41"/>
      <c r="F38" s="41"/>
      <c r="G38" s="41"/>
      <c r="H38" s="41"/>
      <c r="I38" s="41"/>
      <c r="J38" s="41"/>
      <c r="K38" s="42"/>
      <c r="L38" s="52"/>
      <c r="M38" s="44"/>
      <c r="N38" s="41"/>
      <c r="O38" s="41"/>
      <c r="P38" s="41"/>
      <c r="Q38" s="41"/>
      <c r="R38" s="42"/>
      <c r="S38" s="54"/>
      <c r="T38" s="93"/>
      <c r="U38" s="47"/>
      <c r="V38" s="48"/>
      <c r="W38" s="88"/>
      <c r="X38" s="94" t="s">
        <v>5</v>
      </c>
    </row>
    <row r="39" spans="1:24" s="85" customFormat="1" ht="15.75" customHeight="1">
      <c r="A39" s="57"/>
      <c r="B39" s="87"/>
      <c r="C39" s="41"/>
      <c r="D39" s="41"/>
      <c r="E39" s="41"/>
      <c r="F39" s="41"/>
      <c r="G39" s="41"/>
      <c r="H39" s="41"/>
      <c r="I39" s="41"/>
      <c r="J39" s="41"/>
      <c r="K39" s="42"/>
      <c r="L39" s="52"/>
      <c r="M39" s="44"/>
      <c r="N39" s="41"/>
      <c r="O39" s="41"/>
      <c r="P39" s="41"/>
      <c r="Q39" s="41"/>
      <c r="R39" s="42"/>
      <c r="S39" s="54"/>
      <c r="T39" s="46"/>
      <c r="U39" s="47"/>
      <c r="V39" s="48"/>
      <c r="W39" s="48"/>
      <c r="X39" s="56"/>
    </row>
    <row r="40" spans="1:24" s="85" customFormat="1" ht="15.75" customHeight="1">
      <c r="A40" s="57" t="s">
        <v>112</v>
      </c>
      <c r="B40" s="51" t="s">
        <v>16</v>
      </c>
      <c r="C40" s="41">
        <v>4</v>
      </c>
      <c r="D40" s="41">
        <v>4</v>
      </c>
      <c r="E40" s="41">
        <v>3</v>
      </c>
      <c r="F40" s="41">
        <v>3</v>
      </c>
      <c r="G40" s="41">
        <v>3</v>
      </c>
      <c r="H40" s="41">
        <v>1</v>
      </c>
      <c r="I40" s="41">
        <v>3</v>
      </c>
      <c r="J40" s="41">
        <v>1</v>
      </c>
      <c r="K40" s="42">
        <v>8</v>
      </c>
      <c r="L40" s="52"/>
      <c r="M40" s="92" t="s">
        <v>16</v>
      </c>
      <c r="N40" s="51" t="s">
        <v>16</v>
      </c>
      <c r="O40" s="41">
        <v>1</v>
      </c>
      <c r="P40" s="41" t="s">
        <v>16</v>
      </c>
      <c r="Q40" s="41" t="s">
        <v>78</v>
      </c>
      <c r="R40" s="42">
        <v>1</v>
      </c>
      <c r="S40" s="54" t="str">
        <f>VLOOKUP(T40,RWKavallerie,$AB$72,FALSE)</f>
        <v>3+</v>
      </c>
      <c r="T40" s="55">
        <f>VLOOKUP(Q40,RuestungKavallerie,$AB$64,FALSE)+IF(R40=1,1,0)</f>
        <v>4</v>
      </c>
      <c r="U40" s="47"/>
      <c r="V40" s="48"/>
      <c r="W40" s="48">
        <f>(IF(B40="-",0,B40)*24)+IF(M40="-",0,M40*8)+IF(N40="-",0,N40*16)</f>
        <v>0</v>
      </c>
      <c r="X40" s="56" t="s">
        <v>67</v>
      </c>
    </row>
    <row r="41" spans="1:24" s="85" customFormat="1" ht="15.75" customHeight="1">
      <c r="A41" s="57" t="s">
        <v>11</v>
      </c>
      <c r="B41" s="51" t="s">
        <v>16</v>
      </c>
      <c r="C41" s="41">
        <v>4</v>
      </c>
      <c r="D41" s="41">
        <v>4</v>
      </c>
      <c r="E41" s="41">
        <v>3</v>
      </c>
      <c r="F41" s="41">
        <v>3</v>
      </c>
      <c r="G41" s="41">
        <v>3</v>
      </c>
      <c r="H41" s="41">
        <v>1</v>
      </c>
      <c r="I41" s="41">
        <v>3</v>
      </c>
      <c r="J41" s="41">
        <v>2</v>
      </c>
      <c r="K41" s="42">
        <v>8</v>
      </c>
      <c r="L41" s="52"/>
      <c r="M41" s="44"/>
      <c r="N41" s="41"/>
      <c r="O41" s="41">
        <v>1</v>
      </c>
      <c r="P41" s="41" t="s">
        <v>16</v>
      </c>
      <c r="Q41" s="41" t="s">
        <v>78</v>
      </c>
      <c r="R41" s="42">
        <v>1</v>
      </c>
      <c r="S41" s="54" t="str">
        <f>VLOOKUP(T41,RWKavallerie,$AB$72,FALSE)</f>
        <v>3+</v>
      </c>
      <c r="T41" s="55">
        <f>VLOOKUP(Q41,RuestungKavallerie,$AB$64,FALSE)+IF(R41=1,1,0)</f>
        <v>4</v>
      </c>
      <c r="U41" s="47"/>
      <c r="V41" s="48"/>
      <c r="W41" s="48">
        <f>IF(B41="-",0,B41)*40</f>
        <v>0</v>
      </c>
      <c r="X41" s="56" t="s">
        <v>25</v>
      </c>
    </row>
    <row r="42" spans="1:24" s="85" customFormat="1" ht="15.75" customHeight="1">
      <c r="A42" s="57" t="s">
        <v>80</v>
      </c>
      <c r="B42" s="41" t="str">
        <f>IF(B41="-",B40,B40+B41)</f>
        <v>-</v>
      </c>
      <c r="C42" s="41">
        <v>8</v>
      </c>
      <c r="D42" s="41">
        <v>3</v>
      </c>
      <c r="E42" s="41">
        <v>0</v>
      </c>
      <c r="F42" s="41">
        <v>3</v>
      </c>
      <c r="G42" s="41">
        <v>3</v>
      </c>
      <c r="H42" s="41">
        <v>1</v>
      </c>
      <c r="I42" s="41">
        <v>3</v>
      </c>
      <c r="J42" s="41">
        <v>1</v>
      </c>
      <c r="K42" s="42">
        <v>5</v>
      </c>
      <c r="L42" s="52"/>
      <c r="M42" s="44"/>
      <c r="N42" s="41"/>
      <c r="O42" s="41"/>
      <c r="P42" s="41"/>
      <c r="Q42" s="41"/>
      <c r="R42" s="42"/>
      <c r="S42" s="54"/>
      <c r="T42" s="46"/>
      <c r="U42" s="47"/>
      <c r="V42" s="48"/>
      <c r="W42" s="48"/>
      <c r="X42" s="58" t="s">
        <v>38</v>
      </c>
    </row>
    <row r="43" spans="1:24" s="85" customFormat="1" ht="15.75" customHeight="1">
      <c r="A43" s="57"/>
      <c r="B43" s="87"/>
      <c r="C43" s="41"/>
      <c r="D43" s="41"/>
      <c r="E43" s="41"/>
      <c r="F43" s="41"/>
      <c r="G43" s="41"/>
      <c r="H43" s="41"/>
      <c r="I43" s="41"/>
      <c r="J43" s="41"/>
      <c r="K43" s="42"/>
      <c r="L43" s="52"/>
      <c r="M43" s="44"/>
      <c r="N43" s="41"/>
      <c r="O43" s="41"/>
      <c r="P43" s="41"/>
      <c r="Q43" s="41"/>
      <c r="R43" s="42"/>
      <c r="S43" s="54"/>
      <c r="T43" s="46"/>
      <c r="U43" s="47"/>
      <c r="V43" s="48"/>
      <c r="W43" s="48"/>
      <c r="X43" s="56"/>
    </row>
    <row r="44" spans="1:24" s="85" customFormat="1" ht="15.75" customHeight="1">
      <c r="A44" s="57" t="s">
        <v>10</v>
      </c>
      <c r="B44" s="51" t="s">
        <v>16</v>
      </c>
      <c r="C44" s="41">
        <v>4</v>
      </c>
      <c r="D44" s="41">
        <v>3</v>
      </c>
      <c r="E44" s="41">
        <v>4</v>
      </c>
      <c r="F44" s="41">
        <v>3</v>
      </c>
      <c r="G44" s="41">
        <v>3</v>
      </c>
      <c r="H44" s="41">
        <v>1</v>
      </c>
      <c r="I44" s="41">
        <v>3</v>
      </c>
      <c r="J44" s="41">
        <v>1</v>
      </c>
      <c r="K44" s="42">
        <v>7</v>
      </c>
      <c r="L44" s="52"/>
      <c r="M44" s="92" t="s">
        <v>16</v>
      </c>
      <c r="N44" s="51" t="s">
        <v>16</v>
      </c>
      <c r="O44" s="41">
        <v>1</v>
      </c>
      <c r="P44" s="41" t="s">
        <v>16</v>
      </c>
      <c r="Q44" s="41" t="s">
        <v>16</v>
      </c>
      <c r="R44" s="42" t="s">
        <v>16</v>
      </c>
      <c r="S44" s="54" t="str">
        <f>VLOOKUP(T44,RWKavallerie,$AB$72,FALSE)</f>
        <v>6+</v>
      </c>
      <c r="T44" s="55">
        <f>VLOOKUP(Q44,RuestungKavallerie,$AB$64,FALSE)+IF(R44=1,1,0)</f>
        <v>1</v>
      </c>
      <c r="U44" s="47"/>
      <c r="V44" s="48"/>
      <c r="W44" s="48">
        <f>(IF(B44="-",0,B44)*17)+IF(M44="-",0,M44*7)+IF(N44="-",0,N44*14)</f>
        <v>0</v>
      </c>
      <c r="X44" s="56" t="s">
        <v>68</v>
      </c>
    </row>
    <row r="45" spans="1:24" s="85" customFormat="1" ht="15.75" customHeight="1">
      <c r="A45" s="57" t="s">
        <v>12</v>
      </c>
      <c r="B45" s="51" t="s">
        <v>16</v>
      </c>
      <c r="C45" s="41">
        <v>4</v>
      </c>
      <c r="D45" s="41">
        <v>3</v>
      </c>
      <c r="E45" s="41">
        <v>4</v>
      </c>
      <c r="F45" s="41">
        <v>3</v>
      </c>
      <c r="G45" s="41">
        <v>3</v>
      </c>
      <c r="H45" s="41">
        <v>1</v>
      </c>
      <c r="I45" s="41">
        <v>3</v>
      </c>
      <c r="J45" s="41">
        <v>2</v>
      </c>
      <c r="K45" s="42">
        <v>7</v>
      </c>
      <c r="L45" s="52"/>
      <c r="M45" s="44"/>
      <c r="N45" s="41"/>
      <c r="O45" s="41">
        <v>1</v>
      </c>
      <c r="P45" s="41" t="s">
        <v>16</v>
      </c>
      <c r="Q45" s="41" t="s">
        <v>16</v>
      </c>
      <c r="R45" s="42" t="s">
        <v>16</v>
      </c>
      <c r="S45" s="54" t="str">
        <f>VLOOKUP(T45,RWKavallerie,$AB$72,FALSE)</f>
        <v>6+</v>
      </c>
      <c r="T45" s="55">
        <f>VLOOKUP(Q45,RuestungKavallerie,$AB$64,FALSE)+IF(R45=1,1,0)</f>
        <v>1</v>
      </c>
      <c r="U45" s="47"/>
      <c r="V45" s="48"/>
      <c r="W45" s="48">
        <f>IF(B45="-",0,B45)*31</f>
        <v>0</v>
      </c>
      <c r="X45" s="56" t="s">
        <v>6</v>
      </c>
    </row>
    <row r="46" spans="1:24" s="85" customFormat="1" ht="15.75" customHeight="1">
      <c r="A46" s="57" t="s">
        <v>80</v>
      </c>
      <c r="B46" s="41" t="str">
        <f>IF(B45="-",B44,B45+B44)</f>
        <v>-</v>
      </c>
      <c r="C46" s="41">
        <v>8</v>
      </c>
      <c r="D46" s="41">
        <v>3</v>
      </c>
      <c r="E46" s="41">
        <v>0</v>
      </c>
      <c r="F46" s="41">
        <v>3</v>
      </c>
      <c r="G46" s="41">
        <v>3</v>
      </c>
      <c r="H46" s="41">
        <v>1</v>
      </c>
      <c r="I46" s="41">
        <v>3</v>
      </c>
      <c r="J46" s="41">
        <v>1</v>
      </c>
      <c r="K46" s="42">
        <v>5</v>
      </c>
      <c r="L46" s="52"/>
      <c r="M46" s="44"/>
      <c r="N46" s="41"/>
      <c r="O46" s="41"/>
      <c r="P46" s="41"/>
      <c r="Q46" s="41"/>
      <c r="R46" s="42"/>
      <c r="S46" s="54"/>
      <c r="T46" s="93"/>
      <c r="U46" s="47"/>
      <c r="V46" s="48"/>
      <c r="W46" s="48"/>
      <c r="X46" s="94" t="s">
        <v>5</v>
      </c>
    </row>
    <row r="47" spans="1:24" s="85" customFormat="1" ht="15.75" customHeight="1">
      <c r="A47" s="57"/>
      <c r="B47" s="41"/>
      <c r="C47" s="41"/>
      <c r="D47" s="41"/>
      <c r="E47" s="41"/>
      <c r="F47" s="41"/>
      <c r="G47" s="41"/>
      <c r="H47" s="41"/>
      <c r="I47" s="41"/>
      <c r="J47" s="41"/>
      <c r="K47" s="42"/>
      <c r="L47" s="52"/>
      <c r="M47" s="44"/>
      <c r="N47" s="41"/>
      <c r="O47" s="41"/>
      <c r="P47" s="41"/>
      <c r="Q47" s="41"/>
      <c r="R47" s="42"/>
      <c r="S47" s="54"/>
      <c r="T47" s="46"/>
      <c r="U47" s="47"/>
      <c r="V47" s="48"/>
      <c r="W47" s="48"/>
      <c r="X47" s="56"/>
    </row>
    <row r="48" spans="1:24" s="91" customFormat="1" ht="24.75" customHeight="1">
      <c r="A48" s="73" t="s">
        <v>75</v>
      </c>
      <c r="B48" s="74" t="s">
        <v>20</v>
      </c>
      <c r="C48" s="75" t="s">
        <v>18</v>
      </c>
      <c r="D48" s="75" t="s">
        <v>101</v>
      </c>
      <c r="E48" s="75" t="s">
        <v>102</v>
      </c>
      <c r="F48" s="75" t="s">
        <v>78</v>
      </c>
      <c r="G48" s="75" t="s">
        <v>19</v>
      </c>
      <c r="H48" s="75" t="s">
        <v>103</v>
      </c>
      <c r="I48" s="75" t="s">
        <v>104</v>
      </c>
      <c r="J48" s="75" t="s">
        <v>105</v>
      </c>
      <c r="K48" s="75" t="s">
        <v>106</v>
      </c>
      <c r="L48" s="90"/>
      <c r="M48" s="75" t="s">
        <v>114</v>
      </c>
      <c r="N48" s="75" t="s">
        <v>115</v>
      </c>
      <c r="O48" s="75" t="s">
        <v>96</v>
      </c>
      <c r="P48" s="75" t="s">
        <v>97</v>
      </c>
      <c r="Q48" s="75" t="s">
        <v>98</v>
      </c>
      <c r="R48" s="75" t="s">
        <v>100</v>
      </c>
      <c r="S48" s="77" t="s">
        <v>110</v>
      </c>
      <c r="T48" s="75"/>
      <c r="U48" s="78" t="s">
        <v>99</v>
      </c>
      <c r="V48" s="79" t="s">
        <v>82</v>
      </c>
      <c r="W48" s="80" t="s">
        <v>77</v>
      </c>
      <c r="X48" s="78" t="s">
        <v>73</v>
      </c>
    </row>
    <row r="49" spans="1:24" s="39" customFormat="1" ht="15.75" customHeight="1">
      <c r="A49" s="95"/>
      <c r="B49" s="96"/>
      <c r="C49" s="97"/>
      <c r="D49" s="97"/>
      <c r="E49" s="97"/>
      <c r="F49" s="97"/>
      <c r="G49" s="97"/>
      <c r="H49" s="97"/>
      <c r="I49" s="97"/>
      <c r="J49" s="97"/>
      <c r="K49" s="98"/>
      <c r="L49" s="99"/>
      <c r="M49" s="100"/>
      <c r="N49" s="97"/>
      <c r="O49" s="71"/>
      <c r="P49" s="71"/>
      <c r="Q49" s="41"/>
      <c r="R49" s="98"/>
      <c r="S49" s="101"/>
      <c r="T49" s="102"/>
      <c r="U49" s="103"/>
      <c r="V49" s="104"/>
      <c r="W49" s="48"/>
      <c r="X49" s="105"/>
    </row>
    <row r="50" spans="1:26" s="85" customFormat="1" ht="15.75" customHeight="1">
      <c r="A50" s="50" t="s">
        <v>107</v>
      </c>
      <c r="B50" s="51" t="s">
        <v>16</v>
      </c>
      <c r="C50" s="41">
        <v>4</v>
      </c>
      <c r="D50" s="41">
        <v>4</v>
      </c>
      <c r="E50" s="41">
        <v>3</v>
      </c>
      <c r="F50" s="41">
        <v>4</v>
      </c>
      <c r="G50" s="41">
        <v>3</v>
      </c>
      <c r="H50" s="41">
        <v>1</v>
      </c>
      <c r="I50" s="41">
        <v>4</v>
      </c>
      <c r="J50" s="41">
        <v>1</v>
      </c>
      <c r="K50" s="42">
        <v>8</v>
      </c>
      <c r="L50" s="52"/>
      <c r="M50" s="92" t="s">
        <v>16</v>
      </c>
      <c r="N50" s="51" t="s">
        <v>16</v>
      </c>
      <c r="O50" s="41">
        <v>1</v>
      </c>
      <c r="P50" s="41" t="s">
        <v>16</v>
      </c>
      <c r="Q50" s="41" t="s">
        <v>78</v>
      </c>
      <c r="R50" s="42">
        <v>1</v>
      </c>
      <c r="S50" s="54" t="str">
        <f>VLOOKUP(T50,RWKavallerie,$AB$72,FALSE)</f>
        <v>3+</v>
      </c>
      <c r="T50" s="55">
        <f>VLOOKUP(Q50,RuestungKavallerie,$AB$64,FALSE)+IF(R50=1,1,0)</f>
        <v>4</v>
      </c>
      <c r="U50" s="47"/>
      <c r="V50" s="84" t="s">
        <v>16</v>
      </c>
      <c r="W50" s="48">
        <f>(IF(B50="-",0,B50)*26)+IF(M50="-",0,M50*8)+IF(N50="-",0,N50*16)+IF(V50="-",0,V50)</f>
        <v>0</v>
      </c>
      <c r="X50" s="56" t="s">
        <v>69</v>
      </c>
      <c r="Z50" s="56" t="s">
        <v>51</v>
      </c>
    </row>
    <row r="51" spans="1:26" s="85" customFormat="1" ht="15.75" customHeight="1">
      <c r="A51" s="57" t="s">
        <v>12</v>
      </c>
      <c r="B51" s="51" t="s">
        <v>16</v>
      </c>
      <c r="C51" s="41">
        <v>4</v>
      </c>
      <c r="D51" s="41">
        <v>4</v>
      </c>
      <c r="E51" s="41">
        <v>3</v>
      </c>
      <c r="F51" s="41">
        <v>4</v>
      </c>
      <c r="G51" s="41">
        <v>3</v>
      </c>
      <c r="H51" s="41">
        <v>1</v>
      </c>
      <c r="I51" s="41">
        <v>4</v>
      </c>
      <c r="J51" s="41">
        <v>2</v>
      </c>
      <c r="K51" s="42">
        <v>8</v>
      </c>
      <c r="L51" s="52"/>
      <c r="M51" s="44"/>
      <c r="N51" s="41"/>
      <c r="O51" s="41">
        <v>1</v>
      </c>
      <c r="P51" s="41" t="s">
        <v>16</v>
      </c>
      <c r="Q51" s="41" t="s">
        <v>78</v>
      </c>
      <c r="R51" s="42">
        <v>1</v>
      </c>
      <c r="S51" s="54" t="str">
        <f>VLOOKUP(T51,RWKavallerie,$AB$72,FALSE)</f>
        <v>3+</v>
      </c>
      <c r="T51" s="55">
        <f>VLOOKUP(Q51,RuestungKavallerie,$AB$64,FALSE)+IF(R51=1,1,0)</f>
        <v>4</v>
      </c>
      <c r="U51" s="47"/>
      <c r="V51" s="48"/>
      <c r="W51" s="48">
        <f>IF(B51="-",0,B51)*42</f>
        <v>0</v>
      </c>
      <c r="X51" s="56" t="s">
        <v>131</v>
      </c>
      <c r="Z51" s="58" t="s">
        <v>71</v>
      </c>
    </row>
    <row r="52" spans="1:24" s="85" customFormat="1" ht="15.75" customHeight="1">
      <c r="A52" s="57" t="s">
        <v>80</v>
      </c>
      <c r="B52" s="41" t="str">
        <f>IF(B51="-",B50,B51+B50)</f>
        <v>-</v>
      </c>
      <c r="C52" s="41">
        <v>8</v>
      </c>
      <c r="D52" s="41">
        <v>3</v>
      </c>
      <c r="E52" s="41">
        <v>0</v>
      </c>
      <c r="F52" s="41">
        <v>3</v>
      </c>
      <c r="G52" s="41">
        <v>3</v>
      </c>
      <c r="H52" s="41">
        <v>1</v>
      </c>
      <c r="I52" s="41">
        <v>3</v>
      </c>
      <c r="J52" s="41">
        <v>1</v>
      </c>
      <c r="K52" s="42">
        <v>5</v>
      </c>
      <c r="L52" s="52"/>
      <c r="M52" s="44"/>
      <c r="N52" s="41"/>
      <c r="O52" s="41"/>
      <c r="P52" s="41"/>
      <c r="Q52" s="41"/>
      <c r="R52" s="42"/>
      <c r="S52" s="54"/>
      <c r="T52" s="93"/>
      <c r="U52" s="47"/>
      <c r="V52" s="48"/>
      <c r="W52" s="48"/>
      <c r="X52" s="58" t="s">
        <v>38</v>
      </c>
    </row>
    <row r="53" spans="1:24" s="39" customFormat="1" ht="15.75" customHeight="1" thickBot="1">
      <c r="A53" s="106"/>
      <c r="B53" s="107"/>
      <c r="C53" s="107"/>
      <c r="D53" s="107"/>
      <c r="E53" s="107"/>
      <c r="F53" s="107"/>
      <c r="G53" s="107"/>
      <c r="H53" s="107"/>
      <c r="I53" s="107"/>
      <c r="J53" s="107"/>
      <c r="K53" s="108"/>
      <c r="L53" s="109"/>
      <c r="M53" s="110"/>
      <c r="N53" s="107"/>
      <c r="O53" s="107"/>
      <c r="P53" s="107"/>
      <c r="Q53" s="107"/>
      <c r="R53" s="108"/>
      <c r="S53" s="111"/>
      <c r="T53" s="112"/>
      <c r="U53" s="113"/>
      <c r="V53" s="114"/>
      <c r="W53" s="114"/>
      <c r="X53" s="115"/>
    </row>
    <row r="54" spans="1:24" s="39" customFormat="1" ht="13.5" customHeight="1">
      <c r="A54" s="116"/>
      <c r="B54" s="117"/>
      <c r="C54" s="118"/>
      <c r="D54" s="118"/>
      <c r="E54" s="118"/>
      <c r="F54" s="118"/>
      <c r="G54" s="118"/>
      <c r="H54" s="118"/>
      <c r="I54" s="118"/>
      <c r="J54" s="118"/>
      <c r="K54" s="119"/>
      <c r="L54" s="120"/>
      <c r="M54" s="121"/>
      <c r="N54" s="122"/>
      <c r="O54" s="122"/>
      <c r="P54" s="122"/>
      <c r="Q54" s="122"/>
      <c r="R54" s="122" t="s">
        <v>126</v>
      </c>
      <c r="S54" s="122"/>
      <c r="T54" s="122"/>
      <c r="U54" s="122"/>
      <c r="V54" s="127">
        <f>SUM(W9:W53)</f>
        <v>0</v>
      </c>
      <c r="W54" s="128"/>
      <c r="X54" s="124"/>
    </row>
    <row r="55" spans="1:24" s="39" customFormat="1" ht="12">
      <c r="A55" s="125"/>
      <c r="N55" s="123"/>
      <c r="O55" s="123"/>
      <c r="P55" s="123"/>
      <c r="Q55" s="123"/>
      <c r="R55" s="123"/>
      <c r="S55" s="123"/>
      <c r="T55" s="123"/>
      <c r="U55" s="123"/>
      <c r="V55" s="123"/>
      <c r="W55" s="123"/>
      <c r="X55" s="125"/>
    </row>
    <row r="56" spans="1:24" ht="25.5" customHeight="1">
      <c r="A56" s="126" t="s">
        <v>40</v>
      </c>
      <c r="B56" s="4" t="s">
        <v>39</v>
      </c>
      <c r="C56" s="4"/>
      <c r="D56" s="4"/>
      <c r="E56" s="4"/>
      <c r="F56" s="4"/>
      <c r="G56" s="4"/>
      <c r="H56" s="4"/>
      <c r="I56" s="4"/>
      <c r="J56" s="11" t="s">
        <v>24</v>
      </c>
      <c r="K56" s="11"/>
      <c r="L56" s="11"/>
      <c r="M56" s="11"/>
      <c r="N56" s="11"/>
      <c r="O56" s="11"/>
      <c r="P56" s="11"/>
      <c r="Q56" s="11"/>
      <c r="R56" s="11"/>
      <c r="S56" s="23"/>
      <c r="T56" s="11"/>
      <c r="U56" s="11"/>
      <c r="W56" s="11"/>
      <c r="X56" s="11" t="s">
        <v>28</v>
      </c>
    </row>
    <row r="57" spans="1:24" ht="25.5" customHeight="1">
      <c r="A57" s="126"/>
      <c r="B57" s="4" t="s">
        <v>117</v>
      </c>
      <c r="C57" s="4"/>
      <c r="D57" s="4"/>
      <c r="E57" s="4"/>
      <c r="F57" s="4"/>
      <c r="G57" s="4"/>
      <c r="H57" s="4"/>
      <c r="I57" s="4"/>
      <c r="J57" s="11"/>
      <c r="K57" s="11" t="s">
        <v>35</v>
      </c>
      <c r="L57" s="11"/>
      <c r="M57" s="11"/>
      <c r="N57" s="11"/>
      <c r="O57" s="11"/>
      <c r="P57" s="11"/>
      <c r="Q57" s="11"/>
      <c r="R57" s="11"/>
      <c r="S57" s="23"/>
      <c r="T57" s="11"/>
      <c r="U57" s="11"/>
      <c r="V57" s="11"/>
      <c r="W57" s="11"/>
      <c r="X57" s="11"/>
    </row>
    <row r="58" spans="1:24" ht="25.5" customHeight="1">
      <c r="A58" s="26" t="s">
        <v>90</v>
      </c>
      <c r="B58" s="4" t="s">
        <v>52</v>
      </c>
      <c r="C58" s="4"/>
      <c r="D58" s="4"/>
      <c r="E58" s="4"/>
      <c r="F58" s="4"/>
      <c r="G58" s="4"/>
      <c r="H58" s="4"/>
      <c r="I58" s="4"/>
      <c r="J58" s="4" t="s">
        <v>54</v>
      </c>
      <c r="K58" s="4"/>
      <c r="L58" s="4"/>
      <c r="M58" s="4"/>
      <c r="N58" s="4"/>
      <c r="O58" s="4"/>
      <c r="P58" s="4"/>
      <c r="Q58" s="4"/>
      <c r="S58" s="16" t="s">
        <v>116</v>
      </c>
      <c r="T58" s="4"/>
      <c r="U58" s="4"/>
      <c r="V58" s="4"/>
      <c r="W58" s="4"/>
      <c r="X58" s="11"/>
    </row>
    <row r="59" spans="1:24" ht="25.5" customHeight="1">
      <c r="A59" s="17"/>
      <c r="B59" s="4" t="s">
        <v>53</v>
      </c>
      <c r="C59" s="4"/>
      <c r="D59" s="4"/>
      <c r="E59" s="4"/>
      <c r="F59" s="4"/>
      <c r="G59" s="4"/>
      <c r="H59" s="4"/>
      <c r="I59" s="4"/>
      <c r="J59" s="4" t="s">
        <v>86</v>
      </c>
      <c r="K59" s="4"/>
      <c r="L59" s="4"/>
      <c r="M59" s="4"/>
      <c r="N59" s="4"/>
      <c r="O59" s="4"/>
      <c r="P59" s="4"/>
      <c r="Q59" s="4"/>
      <c r="S59" s="24" t="s">
        <v>93</v>
      </c>
      <c r="T59" s="4"/>
      <c r="U59" s="4"/>
      <c r="V59" s="4"/>
      <c r="W59" s="4"/>
      <c r="X59" s="4"/>
    </row>
    <row r="60" spans="1:24" ht="25.5" customHeight="1">
      <c r="A60" s="27"/>
      <c r="B60" s="4" t="s">
        <v>118</v>
      </c>
      <c r="C60" s="4"/>
      <c r="D60" s="4"/>
      <c r="E60" s="4"/>
      <c r="F60" s="4"/>
      <c r="G60" s="4"/>
      <c r="H60" s="4"/>
      <c r="I60" s="4"/>
      <c r="J60" s="4" t="s">
        <v>14</v>
      </c>
      <c r="K60" s="4"/>
      <c r="L60" s="4"/>
      <c r="M60" s="4"/>
      <c r="N60" s="4"/>
      <c r="O60" s="4"/>
      <c r="P60" s="4"/>
      <c r="R60" s="4"/>
      <c r="S60" s="16" t="s">
        <v>81</v>
      </c>
      <c r="T60" s="4"/>
      <c r="U60" s="4"/>
      <c r="V60" s="4"/>
      <c r="W60" s="4"/>
      <c r="X60" s="4"/>
    </row>
    <row r="61" ht="25.5" customHeight="1"/>
    <row r="62" ht="25.5" customHeight="1"/>
    <row r="63" ht="25.5" customHeight="1">
      <c r="A63" s="15" t="s">
        <v>50</v>
      </c>
    </row>
    <row r="64" spans="25:28" ht="25.5" customHeight="1">
      <c r="Y64" s="1">
        <v>1</v>
      </c>
      <c r="Z64" s="1">
        <v>2</v>
      </c>
      <c r="AA64" s="1">
        <v>1</v>
      </c>
      <c r="AB64" s="1">
        <v>2</v>
      </c>
    </row>
    <row r="65" spans="25:27" ht="25.5" customHeight="1">
      <c r="Y65" t="s">
        <v>120</v>
      </c>
      <c r="AA65" s="2" t="s">
        <v>27</v>
      </c>
    </row>
    <row r="66" spans="25:28" ht="25.5" customHeight="1">
      <c r="Y66" s="12" t="s">
        <v>16</v>
      </c>
      <c r="Z66" s="1">
        <v>0</v>
      </c>
      <c r="AA66" s="12" t="s">
        <v>16</v>
      </c>
      <c r="AB66" s="1">
        <v>1</v>
      </c>
    </row>
    <row r="67" spans="25:28" ht="25.5" customHeight="1">
      <c r="Y67" s="12" t="s">
        <v>121</v>
      </c>
      <c r="Z67" s="1">
        <v>1</v>
      </c>
      <c r="AA67" s="1" t="s">
        <v>121</v>
      </c>
      <c r="AB67" s="1">
        <v>2</v>
      </c>
    </row>
    <row r="68" spans="25:28" ht="25.5" customHeight="1">
      <c r="Y68" s="12" t="s">
        <v>78</v>
      </c>
      <c r="Z68" s="1">
        <v>2</v>
      </c>
      <c r="AA68" s="1" t="s">
        <v>78</v>
      </c>
      <c r="AB68" s="1">
        <v>3</v>
      </c>
    </row>
    <row r="69" spans="25:28" ht="25.5" customHeight="1">
      <c r="Y69" s="1" t="s">
        <v>122</v>
      </c>
      <c r="Z69" s="1">
        <v>3</v>
      </c>
      <c r="AA69" s="1" t="s">
        <v>46</v>
      </c>
      <c r="AB69" s="1">
        <v>4</v>
      </c>
    </row>
    <row r="70" spans="25:28" ht="25.5" customHeight="1">
      <c r="Y70" s="1" t="s">
        <v>46</v>
      </c>
      <c r="Z70" s="1">
        <v>3</v>
      </c>
      <c r="AA70" s="1"/>
      <c r="AB70" s="1"/>
    </row>
    <row r="71" spans="27:28" ht="25.5" customHeight="1">
      <c r="AA71" s="1"/>
      <c r="AB71" s="1"/>
    </row>
    <row r="72" spans="25:28" ht="25.5" customHeight="1">
      <c r="Y72" s="1">
        <v>1</v>
      </c>
      <c r="Z72" s="1">
        <v>2</v>
      </c>
      <c r="AA72" s="1">
        <v>1</v>
      </c>
      <c r="AB72" s="1">
        <v>2</v>
      </c>
    </row>
    <row r="73" spans="25:27" ht="25.5" customHeight="1">
      <c r="Y73" s="2" t="s">
        <v>110</v>
      </c>
      <c r="AA73" s="2" t="s">
        <v>49</v>
      </c>
    </row>
    <row r="74" spans="25:28" ht="25.5" customHeight="1">
      <c r="Y74" s="1">
        <v>0</v>
      </c>
      <c r="Z74" s="12" t="s">
        <v>16</v>
      </c>
      <c r="AA74" s="1">
        <v>1</v>
      </c>
      <c r="AB74" s="1" t="s">
        <v>15</v>
      </c>
    </row>
    <row r="75" spans="25:28" ht="25.5" customHeight="1">
      <c r="Y75" s="1">
        <v>1</v>
      </c>
      <c r="Z75" s="1" t="s">
        <v>15</v>
      </c>
      <c r="AA75" s="1">
        <v>2</v>
      </c>
      <c r="AB75" s="1" t="s">
        <v>95</v>
      </c>
    </row>
    <row r="76" spans="25:28" ht="25.5" customHeight="1">
      <c r="Y76" s="1">
        <v>2</v>
      </c>
      <c r="Z76" s="1" t="s">
        <v>95</v>
      </c>
      <c r="AA76" s="1">
        <v>3</v>
      </c>
      <c r="AB76" s="1" t="s">
        <v>94</v>
      </c>
    </row>
    <row r="77" spans="25:28" ht="25.5" customHeight="1">
      <c r="Y77" s="1">
        <v>3</v>
      </c>
      <c r="Z77" s="1" t="s">
        <v>94</v>
      </c>
      <c r="AA77" s="1">
        <v>4</v>
      </c>
      <c r="AB77" s="1" t="s">
        <v>56</v>
      </c>
    </row>
    <row r="78" spans="25:28" ht="25.5" customHeight="1">
      <c r="Y78" s="1">
        <v>4</v>
      </c>
      <c r="Z78" s="1" t="s">
        <v>56</v>
      </c>
      <c r="AA78" s="1">
        <v>5</v>
      </c>
      <c r="AB78" s="1" t="s">
        <v>36</v>
      </c>
    </row>
    <row r="79" spans="27:28" ht="25.5" customHeight="1">
      <c r="AA79" s="1"/>
      <c r="AB79" s="1"/>
    </row>
    <row r="81" spans="1:23" ht="12">
      <c r="A81" s="2" t="s">
        <v>70</v>
      </c>
      <c r="B81" s="2"/>
      <c r="J81" s="2" t="s">
        <v>83</v>
      </c>
      <c r="Q81" s="2" t="s">
        <v>123</v>
      </c>
      <c r="W81" s="2" t="s">
        <v>2</v>
      </c>
    </row>
    <row r="82" spans="1:23" ht="12">
      <c r="A82" s="1" t="s">
        <v>16</v>
      </c>
      <c r="B82" s="2"/>
      <c r="J82" s="1" t="s">
        <v>16</v>
      </c>
      <c r="Q82" s="1" t="s">
        <v>16</v>
      </c>
      <c r="W82" s="1" t="s">
        <v>16</v>
      </c>
    </row>
    <row r="83" spans="1:23" ht="12">
      <c r="A83" s="1">
        <v>1</v>
      </c>
      <c r="B83" s="2"/>
      <c r="J83" s="1">
        <v>1</v>
      </c>
      <c r="Q83" s="1">
        <v>1</v>
      </c>
      <c r="W83" s="1" t="s">
        <v>1</v>
      </c>
    </row>
    <row r="84" spans="1:17" ht="12">
      <c r="A84" s="1">
        <v>2</v>
      </c>
      <c r="B84" s="2"/>
      <c r="J84" s="1">
        <v>2</v>
      </c>
      <c r="Q84" s="1">
        <v>2</v>
      </c>
    </row>
    <row r="85" spans="1:17" ht="12">
      <c r="A85" s="1">
        <v>3</v>
      </c>
      <c r="B85" s="2"/>
      <c r="Q85" s="1">
        <v>3</v>
      </c>
    </row>
    <row r="86" spans="2:17" ht="12">
      <c r="B86" s="2"/>
      <c r="Q86" s="1">
        <v>4</v>
      </c>
    </row>
    <row r="87" spans="2:10" ht="12">
      <c r="B87" s="2"/>
      <c r="J87" s="2" t="s">
        <v>91</v>
      </c>
    </row>
    <row r="88" spans="1:17" ht="12">
      <c r="A88" s="2" t="s">
        <v>60</v>
      </c>
      <c r="B88" s="2"/>
      <c r="J88" s="1" t="s">
        <v>16</v>
      </c>
      <c r="Q88" s="2" t="s">
        <v>124</v>
      </c>
    </row>
    <row r="89" spans="1:17" ht="12">
      <c r="A89" s="1" t="s">
        <v>16</v>
      </c>
      <c r="B89" s="2"/>
      <c r="J89" s="1">
        <v>1</v>
      </c>
      <c r="Q89" s="1" t="s">
        <v>16</v>
      </c>
    </row>
    <row r="90" spans="1:17" ht="12">
      <c r="A90" s="1">
        <v>3</v>
      </c>
      <c r="B90" s="2"/>
      <c r="J90" s="1"/>
      <c r="Q90" s="1">
        <v>3</v>
      </c>
    </row>
    <row r="91" spans="1:17" ht="12">
      <c r="A91" s="1">
        <v>6</v>
      </c>
      <c r="B91" s="2"/>
      <c r="Q91" s="1">
        <v>6</v>
      </c>
    </row>
    <row r="92" spans="1:17" ht="12">
      <c r="A92" s="1">
        <v>9</v>
      </c>
      <c r="B92" s="2"/>
      <c r="Q92" s="1">
        <v>9</v>
      </c>
    </row>
    <row r="93" spans="2:17" ht="12">
      <c r="B93" s="2"/>
      <c r="Q93" s="1">
        <v>12</v>
      </c>
    </row>
    <row r="94" spans="2:10" ht="12">
      <c r="B94" s="2"/>
      <c r="J94" s="2" t="s">
        <v>92</v>
      </c>
    </row>
    <row r="95" spans="1:3" ht="12">
      <c r="A95" s="2" t="s">
        <v>55</v>
      </c>
      <c r="B95" s="2"/>
      <c r="C95" s="2" t="s">
        <v>120</v>
      </c>
    </row>
    <row r="96" spans="1:10" ht="12">
      <c r="A96" s="1" t="s">
        <v>16</v>
      </c>
      <c r="B96" s="2"/>
      <c r="C96" s="1" t="s">
        <v>16</v>
      </c>
      <c r="J96" s="1" t="s">
        <v>15</v>
      </c>
    </row>
    <row r="97" spans="1:22" ht="12">
      <c r="A97" s="1">
        <v>9</v>
      </c>
      <c r="B97" s="2"/>
      <c r="C97" s="1" t="s">
        <v>121</v>
      </c>
      <c r="J97" s="1" t="s">
        <v>95</v>
      </c>
      <c r="Q97" s="2" t="s">
        <v>89</v>
      </c>
      <c r="V97" s="2" t="s">
        <v>13</v>
      </c>
    </row>
    <row r="98" spans="1:22" ht="12">
      <c r="A98" s="1">
        <v>10</v>
      </c>
      <c r="B98" s="2"/>
      <c r="C98" s="1" t="s">
        <v>78</v>
      </c>
      <c r="J98" s="1" t="s">
        <v>94</v>
      </c>
      <c r="Q98" s="1" t="s">
        <v>16</v>
      </c>
      <c r="V98" s="1" t="s">
        <v>16</v>
      </c>
    </row>
    <row r="99" spans="1:22" ht="12">
      <c r="A99" s="1">
        <v>11</v>
      </c>
      <c r="B99" s="2"/>
      <c r="C99" s="1" t="s">
        <v>122</v>
      </c>
      <c r="J99" s="1" t="s">
        <v>56</v>
      </c>
      <c r="Q99" s="2">
        <v>10</v>
      </c>
      <c r="V99" s="1">
        <v>4</v>
      </c>
    </row>
    <row r="100" spans="1:22" ht="12">
      <c r="A100" s="1">
        <v>12</v>
      </c>
      <c r="B100" s="2"/>
      <c r="J100" s="1" t="s">
        <v>36</v>
      </c>
      <c r="Q100" s="2">
        <v>15</v>
      </c>
      <c r="V100" s="1">
        <v>5</v>
      </c>
    </row>
    <row r="101" spans="1:22" ht="12">
      <c r="A101" s="1">
        <v>13</v>
      </c>
      <c r="B101" s="2"/>
      <c r="J101" s="1" t="s">
        <v>57</v>
      </c>
      <c r="Q101" s="2">
        <v>20</v>
      </c>
      <c r="V101" s="1">
        <v>6</v>
      </c>
    </row>
    <row r="102" spans="1:22" ht="12">
      <c r="A102" s="1">
        <v>14</v>
      </c>
      <c r="B102" s="2"/>
      <c r="C102" s="1" t="s">
        <v>130</v>
      </c>
      <c r="J102" s="1" t="s">
        <v>16</v>
      </c>
      <c r="Q102" s="2">
        <v>25</v>
      </c>
      <c r="V102" s="1">
        <v>7</v>
      </c>
    </row>
    <row r="103" spans="1:22" ht="12">
      <c r="A103" s="1">
        <v>15</v>
      </c>
      <c r="B103" s="2"/>
      <c r="C103" s="1" t="s">
        <v>16</v>
      </c>
      <c r="Q103" s="2">
        <v>30</v>
      </c>
      <c r="V103" s="1">
        <v>8</v>
      </c>
    </row>
    <row r="104" spans="1:22" ht="12">
      <c r="A104" s="1">
        <v>16</v>
      </c>
      <c r="B104" s="2"/>
      <c r="C104" s="1">
        <v>1</v>
      </c>
      <c r="G104" s="2" t="s">
        <v>17</v>
      </c>
      <c r="K104" s="2" t="s">
        <v>85</v>
      </c>
      <c r="Q104" s="2">
        <v>50</v>
      </c>
      <c r="R104" s="5"/>
      <c r="V104" s="1">
        <v>9</v>
      </c>
    </row>
    <row r="105" spans="1:22" ht="12">
      <c r="A105" s="1">
        <v>17</v>
      </c>
      <c r="B105" s="2"/>
      <c r="C105" s="1">
        <v>2</v>
      </c>
      <c r="G105" s="2" t="s">
        <v>16</v>
      </c>
      <c r="K105" s="2" t="s">
        <v>16</v>
      </c>
      <c r="Q105" s="2">
        <v>55</v>
      </c>
      <c r="R105" s="5"/>
      <c r="V105" s="1">
        <v>10</v>
      </c>
    </row>
    <row r="106" spans="1:22" ht="12">
      <c r="A106" s="1">
        <v>18</v>
      </c>
      <c r="B106" s="2"/>
      <c r="C106" s="1">
        <v>3</v>
      </c>
      <c r="G106" s="1">
        <v>9</v>
      </c>
      <c r="K106" s="1">
        <v>1</v>
      </c>
      <c r="Q106" s="2">
        <v>75</v>
      </c>
      <c r="V106" s="1">
        <v>11</v>
      </c>
    </row>
    <row r="107" spans="1:22" ht="12">
      <c r="A107" s="1">
        <v>19</v>
      </c>
      <c r="B107" s="2"/>
      <c r="C107" s="1">
        <v>4</v>
      </c>
      <c r="G107" s="1">
        <v>10</v>
      </c>
      <c r="K107" s="1">
        <v>2</v>
      </c>
      <c r="Q107" s="25">
        <v>100</v>
      </c>
      <c r="V107" s="1">
        <v>12</v>
      </c>
    </row>
    <row r="108" spans="1:22" ht="12">
      <c r="A108" s="1">
        <v>20</v>
      </c>
      <c r="B108" s="2"/>
      <c r="C108" s="1">
        <v>5</v>
      </c>
      <c r="G108" s="1">
        <v>11</v>
      </c>
      <c r="K108" s="1">
        <v>3</v>
      </c>
      <c r="Q108" s="2" t="s">
        <v>125</v>
      </c>
      <c r="V108" s="1">
        <v>13</v>
      </c>
    </row>
    <row r="109" spans="1:22" ht="12">
      <c r="A109" s="1">
        <v>21</v>
      </c>
      <c r="B109" s="2"/>
      <c r="C109" s="1">
        <v>6</v>
      </c>
      <c r="G109" s="1">
        <v>12</v>
      </c>
      <c r="K109" s="1">
        <v>4</v>
      </c>
      <c r="V109" s="1">
        <v>14</v>
      </c>
    </row>
    <row r="110" spans="1:22" ht="12">
      <c r="A110" s="1">
        <v>22</v>
      </c>
      <c r="B110" s="2"/>
      <c r="C110" s="1">
        <v>7</v>
      </c>
      <c r="G110" s="1">
        <v>13</v>
      </c>
      <c r="K110" s="1">
        <v>5</v>
      </c>
      <c r="Q110" s="1" t="s">
        <v>16</v>
      </c>
      <c r="V110" s="1">
        <v>15</v>
      </c>
    </row>
    <row r="111" spans="1:22" ht="12">
      <c r="A111" s="1">
        <v>23</v>
      </c>
      <c r="B111" s="2"/>
      <c r="C111" s="1">
        <v>8</v>
      </c>
      <c r="G111" s="1">
        <v>14</v>
      </c>
      <c r="K111" s="1">
        <v>6</v>
      </c>
      <c r="Q111" s="2">
        <v>5</v>
      </c>
      <c r="V111" s="1">
        <v>16</v>
      </c>
    </row>
    <row r="112" spans="1:22" ht="12">
      <c r="A112" s="1">
        <v>24</v>
      </c>
      <c r="B112" s="2"/>
      <c r="C112" s="1">
        <v>9</v>
      </c>
      <c r="G112" s="1">
        <v>15</v>
      </c>
      <c r="K112" s="1">
        <v>7</v>
      </c>
      <c r="Q112" s="2">
        <v>10</v>
      </c>
      <c r="V112" s="1">
        <v>17</v>
      </c>
    </row>
    <row r="113" spans="1:22" ht="12">
      <c r="A113" s="1">
        <v>25</v>
      </c>
      <c r="B113" s="2"/>
      <c r="C113" s="1">
        <v>10</v>
      </c>
      <c r="G113" s="1">
        <v>16</v>
      </c>
      <c r="K113" s="1">
        <v>8</v>
      </c>
      <c r="Q113" s="2">
        <v>15</v>
      </c>
      <c r="V113" s="1">
        <v>18</v>
      </c>
    </row>
    <row r="114" spans="1:22" ht="12">
      <c r="A114" s="1">
        <v>26</v>
      </c>
      <c r="B114" s="2"/>
      <c r="G114" s="1">
        <v>17</v>
      </c>
      <c r="K114" s="1">
        <v>9</v>
      </c>
      <c r="Q114" s="2">
        <v>20</v>
      </c>
      <c r="V114" s="1">
        <v>19</v>
      </c>
    </row>
    <row r="115" spans="1:22" ht="12">
      <c r="A115" s="1">
        <v>27</v>
      </c>
      <c r="B115" s="2"/>
      <c r="E115" s="2" t="s">
        <v>132</v>
      </c>
      <c r="G115" s="1">
        <v>18</v>
      </c>
      <c r="K115" s="1">
        <v>10</v>
      </c>
      <c r="Q115" s="2">
        <v>25</v>
      </c>
      <c r="V115" s="1">
        <v>20</v>
      </c>
    </row>
    <row r="116" spans="1:22" ht="12">
      <c r="A116" s="1">
        <v>28</v>
      </c>
      <c r="B116" s="2"/>
      <c r="E116" s="1" t="s">
        <v>16</v>
      </c>
      <c r="G116" s="1">
        <v>19</v>
      </c>
      <c r="K116" s="1">
        <v>11</v>
      </c>
      <c r="Q116" s="2">
        <v>30</v>
      </c>
      <c r="V116" s="1"/>
    </row>
    <row r="117" spans="1:22" ht="12">
      <c r="A117" s="1">
        <v>29</v>
      </c>
      <c r="B117" s="2"/>
      <c r="E117" s="2">
        <v>10</v>
      </c>
      <c r="G117" s="1">
        <v>20</v>
      </c>
      <c r="K117" s="1">
        <v>12</v>
      </c>
      <c r="Q117" s="2">
        <v>35</v>
      </c>
      <c r="S117" s="5" t="s">
        <v>26</v>
      </c>
      <c r="V117" s="1"/>
    </row>
    <row r="118" spans="1:22" ht="12">
      <c r="A118" s="1">
        <v>30</v>
      </c>
      <c r="E118" s="2">
        <v>25</v>
      </c>
      <c r="G118" s="1">
        <v>21</v>
      </c>
      <c r="K118" s="1">
        <v>13</v>
      </c>
      <c r="Q118" s="2">
        <v>40</v>
      </c>
      <c r="S118" s="1" t="s">
        <v>16</v>
      </c>
      <c r="V118" s="1"/>
    </row>
    <row r="119" spans="1:22" ht="12">
      <c r="A119" s="1">
        <v>31</v>
      </c>
      <c r="E119" s="2">
        <v>40</v>
      </c>
      <c r="G119" s="1">
        <v>22</v>
      </c>
      <c r="K119" s="1">
        <v>14</v>
      </c>
      <c r="Q119" s="2">
        <v>45</v>
      </c>
      <c r="S119" s="2">
        <v>5</v>
      </c>
      <c r="V119" s="1"/>
    </row>
    <row r="120" spans="1:22" ht="12">
      <c r="A120" s="1">
        <v>32</v>
      </c>
      <c r="E120" s="2">
        <v>50</v>
      </c>
      <c r="G120" s="1">
        <v>23</v>
      </c>
      <c r="K120" s="1">
        <v>15</v>
      </c>
      <c r="Q120" s="2">
        <v>50</v>
      </c>
      <c r="S120" s="2">
        <v>10</v>
      </c>
      <c r="V120" s="1"/>
    </row>
    <row r="121" spans="1:19" ht="12">
      <c r="A121" s="1">
        <v>33</v>
      </c>
      <c r="E121" s="2">
        <v>60</v>
      </c>
      <c r="G121" s="1">
        <v>24</v>
      </c>
      <c r="K121" s="1">
        <v>16</v>
      </c>
      <c r="Q121" s="2">
        <v>55</v>
      </c>
      <c r="S121" s="2">
        <v>15</v>
      </c>
    </row>
    <row r="122" spans="1:19" ht="12">
      <c r="A122" s="1">
        <v>34</v>
      </c>
      <c r="B122" s="22" t="s">
        <v>88</v>
      </c>
      <c r="C122" s="22"/>
      <c r="E122" s="2">
        <v>100</v>
      </c>
      <c r="G122" s="1">
        <v>25</v>
      </c>
      <c r="K122" s="1">
        <v>17</v>
      </c>
      <c r="Q122" s="2">
        <v>60</v>
      </c>
      <c r="R122" s="5"/>
      <c r="S122" s="2">
        <v>20</v>
      </c>
    </row>
    <row r="123" spans="1:19" ht="12">
      <c r="A123" s="1">
        <v>35</v>
      </c>
      <c r="C123" s="1" t="s">
        <v>16</v>
      </c>
      <c r="G123" s="1">
        <v>26</v>
      </c>
      <c r="K123" s="1">
        <v>18</v>
      </c>
      <c r="Q123" s="2">
        <v>65</v>
      </c>
      <c r="S123" s="2">
        <v>25</v>
      </c>
    </row>
    <row r="124" spans="1:19" ht="12">
      <c r="A124" s="1">
        <v>36</v>
      </c>
      <c r="C124" s="2">
        <v>5</v>
      </c>
      <c r="G124" s="1">
        <v>27</v>
      </c>
      <c r="K124" s="1">
        <v>19</v>
      </c>
      <c r="Q124" s="2">
        <v>70</v>
      </c>
      <c r="S124" s="2">
        <v>40</v>
      </c>
    </row>
    <row r="125" spans="1:19" ht="12">
      <c r="A125" s="1">
        <v>37</v>
      </c>
      <c r="C125" s="2">
        <v>6</v>
      </c>
      <c r="E125" s="25"/>
      <c r="G125" s="1">
        <v>28</v>
      </c>
      <c r="K125" s="1">
        <v>20</v>
      </c>
      <c r="Q125" s="2">
        <v>75</v>
      </c>
      <c r="S125" s="2">
        <v>45</v>
      </c>
    </row>
    <row r="126" spans="1:19" ht="12">
      <c r="A126" s="1">
        <v>38</v>
      </c>
      <c r="C126" s="2">
        <v>7</v>
      </c>
      <c r="G126" s="1">
        <v>29</v>
      </c>
      <c r="K126" s="1">
        <v>21</v>
      </c>
      <c r="Q126" s="2">
        <v>80</v>
      </c>
      <c r="S126" s="2">
        <v>50</v>
      </c>
    </row>
    <row r="127" spans="1:19" ht="12">
      <c r="A127" s="1">
        <v>39</v>
      </c>
      <c r="C127" s="2">
        <v>8</v>
      </c>
      <c r="K127" s="1">
        <v>22</v>
      </c>
      <c r="Q127" s="2">
        <v>85</v>
      </c>
      <c r="S127" s="2">
        <v>55</v>
      </c>
    </row>
    <row r="128" spans="1:19" ht="12">
      <c r="A128" s="1">
        <v>40</v>
      </c>
      <c r="C128" s="2">
        <v>9</v>
      </c>
      <c r="K128" s="1">
        <v>23</v>
      </c>
      <c r="Q128" s="2">
        <v>90</v>
      </c>
      <c r="S128" s="2">
        <v>50</v>
      </c>
    </row>
    <row r="129" spans="1:19" ht="12">
      <c r="A129" s="1">
        <v>41</v>
      </c>
      <c r="C129" s="2">
        <v>10</v>
      </c>
      <c r="K129" s="1">
        <v>24</v>
      </c>
      <c r="Q129" s="2">
        <v>95</v>
      </c>
      <c r="S129" s="2">
        <v>55</v>
      </c>
    </row>
    <row r="130" spans="1:19" ht="12">
      <c r="A130" s="1">
        <v>42</v>
      </c>
      <c r="C130" s="2">
        <v>11</v>
      </c>
      <c r="K130" s="1">
        <v>25</v>
      </c>
      <c r="Q130" s="2">
        <v>100</v>
      </c>
      <c r="S130" s="2">
        <v>70</v>
      </c>
    </row>
    <row r="131" spans="1:19" ht="12">
      <c r="A131" s="1">
        <v>43</v>
      </c>
      <c r="C131" s="2">
        <v>12</v>
      </c>
      <c r="Q131" s="2">
        <v>105</v>
      </c>
      <c r="S131" s="2">
        <v>75</v>
      </c>
    </row>
    <row r="132" spans="1:19" ht="12">
      <c r="A132" s="1">
        <v>44</v>
      </c>
      <c r="C132" s="2">
        <v>13</v>
      </c>
      <c r="Q132" s="2">
        <v>110</v>
      </c>
      <c r="S132" s="2"/>
    </row>
    <row r="133" spans="1:19" ht="12">
      <c r="A133" s="1">
        <v>45</v>
      </c>
      <c r="C133" s="2">
        <v>14</v>
      </c>
      <c r="G133" s="2" t="s">
        <v>84</v>
      </c>
      <c r="Q133" s="2">
        <v>115</v>
      </c>
      <c r="S133" s="2"/>
    </row>
    <row r="134" spans="1:17" ht="12">
      <c r="A134" s="1">
        <v>46</v>
      </c>
      <c r="C134" s="2">
        <v>15</v>
      </c>
      <c r="G134" s="1" t="s">
        <v>16</v>
      </c>
      <c r="Q134" s="2">
        <v>120</v>
      </c>
    </row>
    <row r="135" spans="1:17" ht="12">
      <c r="A135" s="1">
        <v>47</v>
      </c>
      <c r="C135" s="2">
        <v>16</v>
      </c>
      <c r="G135" s="2">
        <v>20</v>
      </c>
      <c r="Q135" s="2">
        <v>125</v>
      </c>
    </row>
    <row r="136" spans="1:17" ht="12">
      <c r="A136" s="1">
        <v>48</v>
      </c>
      <c r="C136" s="2">
        <v>17</v>
      </c>
      <c r="G136" s="2">
        <v>25</v>
      </c>
      <c r="Q136" s="2">
        <v>130</v>
      </c>
    </row>
    <row r="137" spans="1:17" ht="12">
      <c r="A137" s="1">
        <v>49</v>
      </c>
      <c r="C137" s="2">
        <v>18</v>
      </c>
      <c r="G137" s="2">
        <v>45</v>
      </c>
      <c r="Q137" s="2">
        <v>135</v>
      </c>
    </row>
    <row r="138" spans="1:17" ht="12">
      <c r="A138" s="1">
        <v>50</v>
      </c>
      <c r="C138" s="2">
        <v>19</v>
      </c>
      <c r="G138" s="2">
        <v>60</v>
      </c>
      <c r="Q138" s="2">
        <v>140</v>
      </c>
    </row>
    <row r="139" spans="3:17" ht="12">
      <c r="C139" s="2">
        <v>20</v>
      </c>
      <c r="Q139" s="2">
        <v>145</v>
      </c>
    </row>
    <row r="140" ht="12">
      <c r="Q140" s="2">
        <v>150</v>
      </c>
    </row>
    <row r="141" ht="12">
      <c r="G141" s="2" t="s">
        <v>9</v>
      </c>
    </row>
    <row r="142" spans="1:7" ht="12">
      <c r="A142" s="2" t="s">
        <v>55</v>
      </c>
      <c r="G142" s="1" t="s">
        <v>16</v>
      </c>
    </row>
    <row r="143" spans="1:7" ht="12">
      <c r="A143" s="1" t="s">
        <v>16</v>
      </c>
      <c r="G143" s="2">
        <v>20</v>
      </c>
    </row>
    <row r="144" spans="1:7" ht="12">
      <c r="A144" s="1">
        <v>4</v>
      </c>
      <c r="G144" s="2">
        <v>25</v>
      </c>
    </row>
    <row r="145" spans="1:7" ht="12">
      <c r="A145" s="1">
        <v>5</v>
      </c>
      <c r="G145" s="2">
        <v>45</v>
      </c>
    </row>
    <row r="146" spans="1:7" ht="12">
      <c r="A146" s="1">
        <v>6</v>
      </c>
      <c r="G146" s="2">
        <v>80</v>
      </c>
    </row>
    <row r="147" ht="12">
      <c r="A147" s="1">
        <v>7</v>
      </c>
    </row>
    <row r="148" ht="12">
      <c r="A148" s="1">
        <v>8</v>
      </c>
    </row>
    <row r="149" ht="12">
      <c r="A149" s="1">
        <v>9</v>
      </c>
    </row>
    <row r="150" ht="12">
      <c r="A150" s="1">
        <v>10</v>
      </c>
    </row>
    <row r="151" ht="12">
      <c r="A151" s="1">
        <v>11</v>
      </c>
    </row>
    <row r="152" ht="12">
      <c r="A152" s="1">
        <v>12</v>
      </c>
    </row>
    <row r="153" ht="12">
      <c r="A153" s="1">
        <v>13</v>
      </c>
    </row>
    <row r="154" ht="12">
      <c r="A154" s="1">
        <v>14</v>
      </c>
    </row>
    <row r="155" ht="12">
      <c r="A155" s="1">
        <v>15</v>
      </c>
    </row>
    <row r="156" ht="12">
      <c r="A156" s="1">
        <v>16</v>
      </c>
    </row>
    <row r="157" ht="12">
      <c r="A157" s="1">
        <v>17</v>
      </c>
    </row>
    <row r="158" ht="12">
      <c r="A158" s="1">
        <v>18</v>
      </c>
    </row>
    <row r="159" ht="12">
      <c r="A159" s="1">
        <v>19</v>
      </c>
    </row>
    <row r="160" ht="12">
      <c r="A160" s="1">
        <v>20</v>
      </c>
    </row>
    <row r="161" ht="12">
      <c r="A161" s="1">
        <v>21</v>
      </c>
    </row>
    <row r="162" ht="12">
      <c r="A162" s="1">
        <v>22</v>
      </c>
    </row>
    <row r="163" ht="12">
      <c r="A163" s="1">
        <v>23</v>
      </c>
    </row>
    <row r="164" ht="12">
      <c r="A164" s="1">
        <v>24</v>
      </c>
    </row>
    <row r="165" ht="12">
      <c r="A165" s="1">
        <v>25</v>
      </c>
    </row>
    <row r="166" ht="12">
      <c r="A166" s="1">
        <v>26</v>
      </c>
    </row>
    <row r="167" ht="12">
      <c r="A167" s="1">
        <v>27</v>
      </c>
    </row>
    <row r="168" ht="12">
      <c r="A168" s="1">
        <v>28</v>
      </c>
    </row>
    <row r="169" ht="12">
      <c r="A169" s="1">
        <v>29</v>
      </c>
    </row>
    <row r="170" ht="12">
      <c r="A170" s="1">
        <v>30</v>
      </c>
    </row>
    <row r="171" ht="12">
      <c r="A171" s="1">
        <v>31</v>
      </c>
    </row>
    <row r="172" ht="12">
      <c r="A172" s="1">
        <v>32</v>
      </c>
    </row>
    <row r="173" ht="12">
      <c r="A173" s="1">
        <v>33</v>
      </c>
    </row>
    <row r="174" ht="12">
      <c r="A174" s="1">
        <v>34</v>
      </c>
    </row>
    <row r="175" ht="12">
      <c r="A175" s="1">
        <v>35</v>
      </c>
    </row>
    <row r="176" ht="12">
      <c r="A176" s="1">
        <v>36</v>
      </c>
    </row>
    <row r="177" ht="12">
      <c r="A177" s="1">
        <v>37</v>
      </c>
    </row>
    <row r="178" ht="12">
      <c r="A178" s="1">
        <v>38</v>
      </c>
    </row>
    <row r="179" ht="12">
      <c r="A179" s="1">
        <v>39</v>
      </c>
    </row>
    <row r="180" ht="12">
      <c r="A180" s="1">
        <v>40</v>
      </c>
    </row>
    <row r="181" ht="12">
      <c r="A181" s="1">
        <v>41</v>
      </c>
    </row>
    <row r="182" ht="12">
      <c r="A182" s="1">
        <v>42</v>
      </c>
    </row>
    <row r="183" ht="12">
      <c r="A183" s="1">
        <v>43</v>
      </c>
    </row>
    <row r="184" ht="12">
      <c r="A184" s="1">
        <v>44</v>
      </c>
    </row>
    <row r="185" ht="12">
      <c r="A185" s="1">
        <v>45</v>
      </c>
    </row>
    <row r="186" ht="12">
      <c r="A186" s="1">
        <v>46</v>
      </c>
    </row>
    <row r="187" ht="12">
      <c r="A187" s="1">
        <v>47</v>
      </c>
    </row>
    <row r="188" ht="12">
      <c r="A188" s="1">
        <v>48</v>
      </c>
    </row>
    <row r="189" ht="12">
      <c r="A189" s="1">
        <v>49</v>
      </c>
    </row>
    <row r="190" ht="12">
      <c r="A190" s="1">
        <v>50</v>
      </c>
    </row>
  </sheetData>
  <sheetProtection password="E698" sheet="1" objects="1" scenarios="1"/>
  <mergeCells count="5">
    <mergeCell ref="A56:A57"/>
    <mergeCell ref="V54:W54"/>
    <mergeCell ref="A2:X2"/>
    <mergeCell ref="A3:X3"/>
    <mergeCell ref="A7:X7"/>
  </mergeCells>
  <dataValidations count="27">
    <dataValidation type="list" allowBlank="1" showInputMessage="1" showErrorMessage="1" promptTitle="Anzahl Musiker" prompt="Bitte wähle die Anzahl aller eingesetzten Musiker dieser Truppengattung aus! Man darf nur einen Musiker je Einheit verwenden." errorTitle="Da stimmt was nicht" error="Bitte wähle die Anzahl aller eingesetzten Musiker dieser Truppengattung aus!" sqref="M36 M40 M44 M50">
      <formula1>$A$82:$A$85</formula1>
    </dataValidation>
    <dataValidation type="list" allowBlank="1" showInputMessage="1" showErrorMessage="1" promptTitle="Anzahl Standarten" prompt="Bitte wähle die Anzahl aller eingesetzten Standarten bzw. ihrer Träger dieser Truppengattung aus! Man darf nur einen Musiker je Einheit verwenden." errorTitle="Da stimmt was nicht" error="Bitte wähle die Anzahl aller eingesetzten Standartenträger dieser Truppengattung aus!" sqref="N36 N40 N44 N50">
      <formula1>$A$82:$A$85</formula1>
    </dataValidation>
    <dataValidation type="list" allowBlank="1" showInputMessage="1" showErrorMessage="1" promptTitle="Anzahl Handwaffen" prompt="Bitte wähle die Anzahl der Handwaffen aus, die der Charakter oder der Krieger verwendet, aus der Liste aus!" errorTitle="Das geht nicht!" error="Ein Charakter oder eine Einheit kann immer nur keine, eine oder zwei Handwaffen tragen. Bitte aus der Liste auswählen!" sqref="O29">
      <formula1>$J$82:$J$84</formula1>
    </dataValidation>
    <dataValidation type="list" allowBlank="1" showInputMessage="1" showErrorMessage="1" promptTitle="Zweihandwaffe" prompt="Bitte wähle aus der Liste aus, ob der Charakter oder der Krieger eine Zweihandwaffe führt" errorTitle="Das geht nicht!" error="Ein Charakter oder eine Einheit kann immer nur keine oder eine Zweihandwaffe tragen. Bitte aus der Liste auswählen!" sqref="P29">
      <formula1>$J$88:$J$89</formula1>
    </dataValidation>
    <dataValidation type="list" allowBlank="1" showInputMessage="1" showErrorMessage="1" promptTitle="Schild" prompt="Bitte lege mit Hilfe der Liste fest, ob der Charakter oder der Krieger ein Schild trägt oder nicht. Bei der Verwendung von Zweihandwaffen im Nahkampf müssen die Schilde beseite gelegt werden." errorTitle="Dusel!" error="Ein Charakter oder ein Krieger können entweder ein Schild tragen oder nicht! Wähle aus der Liste aus!" sqref="R29">
      <formula1>$J$88:$J$89</formula1>
    </dataValidation>
    <dataValidation type="list" allowBlank="1" showInputMessage="1" showErrorMessage="1" promptTitle="Magische Gegenstände" prompt="Der Bojar kann sich mit gewöhnlichen magischen Gegenständen im Wert von bis zu 50 Punkten rüsten (Regelbuch S. 154). Wähle einen entsprechenden Wert aus der Liste aus!" errorTitle="Du willst die Dawi führen?" error="Den ausgewählten Magiewert gibt es nicht! Verwende die Liste!" sqref="V29">
      <formula1>$Q$110:$Q$120</formula1>
    </dataValidation>
    <dataValidation type="list" allowBlank="1" showInputMessage="1" showErrorMessage="1" promptTitle="Rüstung" prompt="Bitte wähle aus der Liste aus, ob der Charakter oder der Krieger keine, eine leichte Rüstung (L) oder eine schwere Rüstung (S) trägt." errorTitle="Dusel!" error="Charakter oder Einheiten können nur die in der Liste aufgeführten Rüstungen tragen." sqref="Q29">
      <formula1>$C$96:$C$98</formula1>
    </dataValidation>
    <dataValidation type="list" allowBlank="1" showInputMessage="1" showErrorMessage="1" promptTitle="Roßharnisch" prompt="Bitte wähle aus der Liste aus, das Streitroß einen Roßharnisch trägt. Wenn ja, wähle RH aus der Liste, ansonsten -!" errorTitle="Dusel!" error="Charakter oder Einheiten können nur die in der Liste aufgeführten Rüstungen tragen." sqref="Q30">
      <formula1>$W$82:$W$83</formula1>
    </dataValidation>
    <dataValidation type="list" allowBlank="1" showInputMessage="1" showErrorMessage="1" promptTitle="Bogen" prompt="Wähle aus, ob der Bojahr zusätzlich einen Bogen (6 P), eine Pistole (7 P), oder eine Muskete (10 P) erhält. Für einen Bogen wähle aus diese Liste die 1 aus, wenn nicht, dann -!" errorTitle="Das geht nicht!" error="Entweder hat der Bojahr einen Bogen oder nicht! Wähle aus der Liste aus!" sqref="AA29">
      <formula1>$J$88:$J$89</formula1>
    </dataValidation>
    <dataValidation type="list" allowBlank="1" showInputMessage="1" showErrorMessage="1" promptTitle="Pistole" prompt="Wähle aus, ob der Bojahr zusätzlich einen Bogen (6 P), eine Pistole (7 P) oder eine Muskete (10 P) erhält. Für eine Pistole wähle aus diese Liste die 1 aus, wenn nicht, dann -!" errorTitle="Das geht nicht!" error="Entweder hat der Bojahr eine Pistole oder nicht! Wähle aus der Liste aus!" sqref="AC29">
      <formula1>$J$88:$J$89</formula1>
    </dataValidation>
    <dataValidation type="list" allowBlank="1" showInputMessage="1" showErrorMessage="1" promptTitle="Muskete" prompt="Wähle aus, ob der Bojahr zusätzlich einen Bogen (6 P), eine Pistole (7 P) oder eine Muskete (10 P) erhält. Für eine Muskete wähle aus diese Liste die 1 aus, wenn nicht, dann -!" errorTitle="Das geht nicht!" error="Entweder hat der Bojahr eine Muskete oder nicht! Wähle aus der Liste aus!" sqref="AE29">
      <formula1>$J$88:$J$89</formula1>
    </dataValidation>
    <dataValidation type="list" allowBlank="1" showInputMessage="1" showErrorMessage="1" promptTitle="Lanze" prompt="Wenn der Bojahr beritten ist, kann er anstelle einer Zweihandwaffe oder einer zweiten Handwaffe eine Lanze erhalten (4 P). Für eine Lanze wähle aus diese Liste die 1 aus, wenn nicht, dann -!" errorTitle="Das geht nicht!" error="Entweder hat der Bojahr eine Lanze oder nicht! Wähle aus der Liste aus!" sqref="AG29">
      <formula1>$J$88:$J$89</formula1>
    </dataValidation>
    <dataValidation type="list" allowBlank="1" showInputMessage="1" showErrorMessage="1" promptTitle="Anzahl der Reiter" prompt="Bitte wähle die Anzahl aller Reiter in allen Einheiten dieser Truppengattung aus!" errorTitle="Da stimmt was nicht" error="Bitte wähle die Truppenstärke aus der Liste aus!" sqref="B44">
      <formula1>$V$98:$V$115</formula1>
    </dataValidation>
    <dataValidation type="list" allowBlank="1" showInputMessage="1" showErrorMessage="1" promptTitle="Kontingentstandarte" prompt="Bitte wähle aus der Liste aus, ob Dein Allieertenkontingent eine Kontingentstandarte hat! Für eine Kontingentstandarte, wähle 1, ansonsten -!" errorTitle="Du bist ja ein tolller Anführer!" error="Entweder hat Dein Alliiertenkontingent eine Kontingentstandarte oder nicht! Wähle aus der Liste!" sqref="B32">
      <formula1>$A$82:$A$83</formula1>
    </dataValidation>
    <dataValidation type="list" allowBlank="1" showInputMessage="1" showErrorMessage="1" promptTitle="Anzahl Bojaren" prompt="Bitte wähle die Anzahl der eingesetzten Bojaren, die das Alliierten-Kontigent anführen oder in im dienen, aus der Liste aus!" errorTitle="So viele?!?" error="Mehr als drei? Was für eine Armee! Bitte wähle aus der Liste aus!" sqref="B29">
      <formula1>$A$82:$A$85</formula1>
    </dataValidation>
    <dataValidation type="list" allowBlank="1" showInputMessage="1" showErrorMessage="1" promptTitle="Anzahl Streitrösser der Bojaren" prompt="Bitte wähle die Anzahl der Streitrösser aus, die von den Bojaren benutzt werden, aus der Liste aus!" errorTitle="So viele?!?" error="Mehr als drei? Was für eine Armee! Bitte wähle aus der Liste aus!" sqref="B30">
      <formula1>$A$82:$A$85</formula1>
    </dataValidation>
    <dataValidation type="list" allowBlank="1" showInputMessage="1" showErrorMessage="1" promptTitle="Anzahl Rotahauptleute" prompt="Bitte wähle die Anzahl aller bei den Flügelulanen eingesetzten Rotahauptleute aus der Liste aus!" errorTitle="So viele?!?" error="Mehr als drei? Was für eine Armee! Bitte wähle aus der Liste aus!" sqref="B41">
      <formula1>$A$82:$A$85</formula1>
    </dataValidation>
    <dataValidation type="list" allowBlank="1" showInputMessage="1" showErrorMessage="1" promptTitle="Anzahl Champion" prompt="Bitte wähle die Anzahl aller bei den Bogenschützenreitern eingesetzten Champions aus der Liste aus!" errorTitle="So viele?!?" error="Mehr als drei? Was für eine Armee! Bitte wähle aus der Liste aus!" sqref="B45">
      <formula1>$A$82:$A$85</formula1>
    </dataValidation>
    <dataValidation type="list" allowBlank="1" showInputMessage="1" showErrorMessage="1" promptTitle="Anzahl Champion" prompt="Bitte wähle die Anzahl aller bei den Freifenulanen eingesetzten Champions aus der Liste aus!" errorTitle="So viele?!?" error="Mehr als drei? Was für eine Armee! Bitte wähle aus der Liste aus!" sqref="B51">
      <formula1>$A$82:$A$85</formula1>
    </dataValidation>
    <dataValidation type="list" allowBlank="1" showInputMessage="1" showErrorMessage="1" promptTitle="Anzahl der Reiter" prompt="Bitte wähle die Anzahl aller Reiter in allen Einheiten der Greifenulanen aus!" errorTitle="Da stimmt was nicht" error="Bitte wähle die Truppenstärke aus der Liste aus!" sqref="B50">
      <formula1>$V$98:$V$115</formula1>
    </dataValidation>
    <dataValidation type="list" allowBlank="1" showInputMessage="1" showErrorMessage="1" promptTitle="Anzahl der Reiter" prompt="Bitte wähle die Anzahl aller Reiter in allen Einheiten der Flügelulanen aus!" errorTitle="Da stimmt was nicht" error="Bitte wähle die Truppenstärke aus der Liste aus!" sqref="B40">
      <formula1>$V$98:$V$115</formula1>
    </dataValidation>
    <dataValidation type="list" allowBlank="1" showInputMessage="1" showErrorMessage="1" promptTitle="Anzahl der Kossars" prompt="Bitte wähle die Anzahl aller Kossars in allen Einheiten dieser Truppengattung aus!" errorTitle="Da stimmt was nicht!" error="Bitte wähle die Truppenstärke aus der Liste aus!" sqref="B36">
      <formula1>$A$96:$A$138</formula1>
    </dataValidation>
    <dataValidation type="list" allowBlank="1" showInputMessage="1" showErrorMessage="1" promptTitle="Anzahl der Champions" prompt="Bitte wähle die Anzahl aller bei den Kossars eingesetzten Champions aus der Liste aus!" errorTitle="So viele?!?" error="Mehr als drei? Was für eine Armee! Bitte wähle aus der Liste aus!" sqref="B37:B38">
      <formula1>$A$82:$A$85</formula1>
    </dataValidation>
    <dataValidation type="list" allowBlank="1" showInputMessage="1" showErrorMessage="1" promptTitle="Tzarin Katarina" prompt="Bitte wähle, ob Tzarin Katarina, die Eiskönigin aus Kislev an der Schlacht teilnimmt und das Allierten-Kontigent anführt. Wenn ja, wähle 1 aus der Liste aus, ansonsten -!" errorTitle="Das geht nicht!" error="Entweder nimmt Tzarin Katarina an der Schlacht teil oder nicht!" sqref="B10">
      <formula1>$J$88:$J$89</formula1>
    </dataValidation>
    <dataValidation type="list" allowBlank="1" showInputMessage="1" showErrorMessage="1" promptTitle="Tzar Boris Ursus" prompt="Bitte wähle, ob Tzar Boris Ursus, der König aus Kislev an der Schlacht teilnimmt und das Allierten-Kontigent anführt. Wenn ja, wähle 1 aus der Liste aus, ansonsten -!" errorTitle="Das geht nicht!" error="Entweder nimmt Tzar Boris Ursus an der Schlacht teil oder nicht!" sqref="B17">
      <formula1>$J$88:$J$89</formula1>
    </dataValidation>
    <dataValidation type="list" allowBlank="1" showInputMessage="1" showErrorMessage="1" promptTitle="Gesegnete des Bärengottes" prompt="Wenn Tzar Boris Ursus Befehlshaber der Kisleviten ist, kann jede Einheit Kossars zu Gesegnten des Bärengottes aufgewertet werden (30 P je Einheit). Durch diese Mal erhält jedes Modell dieser Einheit +1 Attacke. Wähle bitte aus der Liste aus: 1 = ja)" errorTitle="Das geht nicht!" error="Entweder haben die Kossars die Male des Bärengottes oder nicht! Wähle aus der Liste aus!" sqref="AA36">
      <formula1>$J$88:$J$89</formula1>
    </dataValidation>
    <dataValidation type="list" allowBlank="1" showInputMessage="1" showErrorMessage="1" promptTitle="Magische Standarte" prompt="Wähle eine magische Standarten aus dem Katalog der magischen Standarten von max. 50 Punkten aus (Regelbuch S.154)." errorTitle="Kann nicht sein!" error="Den ausgewählte Runenwert gibt es nicht! Verwende die Liste!" sqref="V32 V50">
      <formula1>$E$116:$E$120</formula1>
    </dataValidation>
  </dataValidations>
  <printOptions/>
  <pageMargins left="0" right="0" top="0" bottom="0" header="0" footer="0"/>
  <pageSetup horizontalDpi="600" verticalDpi="600" orientation="portrait" paperSize="9" scale="75"/>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Hans Hess Autoteile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Marcel Wilsdorf</dc:creator>
  <cp:keywords/>
  <dc:description/>
  <cp:lastModifiedBy>Josef Müller</cp:lastModifiedBy>
  <cp:lastPrinted>2005-12-14T12:25:16Z</cp:lastPrinted>
  <dcterms:created xsi:type="dcterms:W3CDTF">2005-07-06T06:26:40Z</dcterms:created>
  <cp:category/>
  <cp:version/>
  <cp:contentType/>
  <cp:contentStatus/>
</cp:coreProperties>
</file>